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ikonovaAV\Desktop\Никонова\Конкурсы\2017\17 07 07 2183 р Левобеоежье(Турдеево), Деком\Лот №1 Левобережье\"/>
    </mc:Choice>
  </mc:AlternateContent>
  <bookViews>
    <workbookView xWindow="480" yWindow="420" windowWidth="19440" windowHeight="12285"/>
  </bookViews>
  <sheets>
    <sheet name="лот1" sheetId="3" r:id="rId1"/>
    <sheet name="Лист1" sheetId="2" r:id="rId2"/>
  </sheets>
  <definedNames>
    <definedName name="Excel_BuiltIn_Print_Area_3" localSheetId="0">#REF!</definedName>
    <definedName name="Excel_BuiltIn_Print_Area_3">"$#ССЫЛ!.$A$1:$AJ$35"</definedName>
    <definedName name="_xlnm.Print_Titles" localSheetId="0">лот1!$A:$B</definedName>
    <definedName name="_xlnm.Print_Area" localSheetId="0">лот1!$A$1:$BE$40</definedName>
  </definedNames>
  <calcPr calcId="152511"/>
</workbook>
</file>

<file path=xl/calcChain.xml><?xml version="1.0" encoding="utf-8"?>
<calcChain xmlns="http://schemas.openxmlformats.org/spreadsheetml/2006/main">
  <c r="AV34" i="3" l="1"/>
  <c r="AV33" i="3"/>
  <c r="AX34" i="3" l="1"/>
  <c r="AS30" i="3" l="1"/>
  <c r="AT30" i="3"/>
  <c r="AU30" i="3"/>
  <c r="AR30" i="3"/>
  <c r="AD30" i="3"/>
  <c r="AE30" i="3"/>
  <c r="AF30" i="3"/>
  <c r="AG30" i="3"/>
  <c r="AH30" i="3"/>
  <c r="AI30" i="3"/>
  <c r="AJ30" i="3"/>
  <c r="AK30" i="3"/>
  <c r="AL30" i="3"/>
  <c r="AM30" i="3"/>
  <c r="AN30" i="3"/>
  <c r="AC30" i="3"/>
  <c r="Y30" i="3"/>
  <c r="X30" i="3"/>
  <c r="E30" i="3"/>
  <c r="F30" i="3"/>
  <c r="G30" i="3"/>
  <c r="H30" i="3"/>
  <c r="I30" i="3"/>
  <c r="J30" i="3"/>
  <c r="K30" i="3"/>
  <c r="L30" i="3"/>
  <c r="M30" i="3"/>
  <c r="N30" i="3"/>
  <c r="O30" i="3"/>
  <c r="P30" i="3"/>
  <c r="Q30" i="3"/>
  <c r="R30" i="3"/>
  <c r="S30" i="3"/>
  <c r="T30" i="3"/>
  <c r="D30" i="3"/>
  <c r="X32" i="3" l="1"/>
  <c r="Y32" i="3"/>
  <c r="AS10" i="3" l="1"/>
  <c r="AS9" i="3" s="1"/>
  <c r="AT10" i="3"/>
  <c r="AU10" i="3"/>
  <c r="AS11" i="3"/>
  <c r="AT11" i="3"/>
  <c r="AU11" i="3"/>
  <c r="AS13" i="3"/>
  <c r="AT13" i="3"/>
  <c r="AU13" i="3"/>
  <c r="AS14" i="3"/>
  <c r="AT14" i="3"/>
  <c r="AU14" i="3"/>
  <c r="AS15" i="3"/>
  <c r="AT15" i="3"/>
  <c r="AU15" i="3"/>
  <c r="AS16" i="3"/>
  <c r="AT16" i="3"/>
  <c r="AU16" i="3"/>
  <c r="AS17" i="3"/>
  <c r="AT17" i="3"/>
  <c r="AU17" i="3"/>
  <c r="AS18" i="3"/>
  <c r="AT18" i="3"/>
  <c r="AU18" i="3"/>
  <c r="AS21" i="3"/>
  <c r="AS20" i="3" s="1"/>
  <c r="AT21" i="3"/>
  <c r="AU21" i="3"/>
  <c r="AS22" i="3"/>
  <c r="AT22" i="3"/>
  <c r="AT20" i="3" s="1"/>
  <c r="AU22" i="3"/>
  <c r="AS23" i="3"/>
  <c r="AT23" i="3"/>
  <c r="AU23" i="3"/>
  <c r="AS25" i="3"/>
  <c r="AT25" i="3"/>
  <c r="AU25" i="3"/>
  <c r="AS26" i="3"/>
  <c r="AT26" i="3"/>
  <c r="AU26" i="3"/>
  <c r="AS27" i="3"/>
  <c r="AT27" i="3"/>
  <c r="AU27" i="3"/>
  <c r="AS28" i="3"/>
  <c r="AT28" i="3"/>
  <c r="AU28" i="3"/>
  <c r="AS29" i="3"/>
  <c r="AT29" i="3"/>
  <c r="AU29" i="3"/>
  <c r="AS31" i="3"/>
  <c r="AT31" i="3"/>
  <c r="AU31" i="3"/>
  <c r="AS32" i="3"/>
  <c r="AT32" i="3"/>
  <c r="AU32" i="3"/>
  <c r="AR32" i="3"/>
  <c r="AR31" i="3"/>
  <c r="AR29" i="3"/>
  <c r="AR28" i="3"/>
  <c r="AR27" i="3"/>
  <c r="AR26" i="3"/>
  <c r="AR25" i="3"/>
  <c r="AR23" i="3"/>
  <c r="AR22" i="3"/>
  <c r="AR21" i="3"/>
  <c r="AR18" i="3"/>
  <c r="AR17" i="3"/>
  <c r="AR16" i="3"/>
  <c r="AR15" i="3"/>
  <c r="AR14" i="3"/>
  <c r="AR13" i="3"/>
  <c r="AQ24" i="3"/>
  <c r="AQ20" i="3"/>
  <c r="AQ12" i="3"/>
  <c r="AR11" i="3"/>
  <c r="AR10" i="3"/>
  <c r="AR9" i="3"/>
  <c r="AU24" i="3" l="1"/>
  <c r="AU20" i="3"/>
  <c r="AU9" i="3"/>
  <c r="AS24" i="3"/>
  <c r="AU12" i="3"/>
  <c r="AU33" i="3" s="1"/>
  <c r="AT24" i="3"/>
  <c r="AT12" i="3"/>
  <c r="AT9" i="3"/>
  <c r="AS12" i="3"/>
  <c r="AS33" i="3" s="1"/>
  <c r="AS35" i="3" s="1"/>
  <c r="AR24" i="3"/>
  <c r="AR20" i="3"/>
  <c r="AR12" i="3"/>
  <c r="AU35" i="3" l="1"/>
  <c r="AT33" i="3"/>
  <c r="AT35" i="3" s="1"/>
  <c r="AR33" i="3"/>
  <c r="AR35" i="3" s="1"/>
  <c r="T13" i="3" l="1"/>
  <c r="T14" i="3"/>
  <c r="T15" i="3"/>
  <c r="T16" i="3"/>
  <c r="T17" i="3"/>
  <c r="T18" i="3"/>
  <c r="T19" i="3"/>
  <c r="T21" i="3"/>
  <c r="T22" i="3"/>
  <c r="T23" i="3"/>
  <c r="T25" i="3"/>
  <c r="T26" i="3"/>
  <c r="T27" i="3"/>
  <c r="T28" i="3"/>
  <c r="T29" i="3"/>
  <c r="T31" i="3"/>
  <c r="T32" i="3"/>
  <c r="T12" i="3" l="1"/>
  <c r="T20" i="3"/>
  <c r="T24" i="3"/>
  <c r="T33" i="3" l="1"/>
  <c r="T35" i="3" s="1"/>
  <c r="AM13" i="3" l="1"/>
  <c r="AN13" i="3"/>
  <c r="AM14" i="3"/>
  <c r="AN14" i="3"/>
  <c r="AM15" i="3"/>
  <c r="AN15" i="3"/>
  <c r="AM16" i="3"/>
  <c r="AN16" i="3"/>
  <c r="AM17" i="3"/>
  <c r="AN17" i="3"/>
  <c r="AM18" i="3"/>
  <c r="AN18" i="3"/>
  <c r="AM19" i="3"/>
  <c r="AN19" i="3"/>
  <c r="AM21" i="3"/>
  <c r="AN21" i="3"/>
  <c r="AM22" i="3"/>
  <c r="AN22" i="3"/>
  <c r="AM23" i="3"/>
  <c r="AN23" i="3"/>
  <c r="AM25" i="3"/>
  <c r="AN25" i="3"/>
  <c r="AM26" i="3"/>
  <c r="AN26" i="3"/>
  <c r="AM27" i="3"/>
  <c r="AN27" i="3"/>
  <c r="AM28" i="3"/>
  <c r="AN28" i="3"/>
  <c r="AM29" i="3"/>
  <c r="AN29" i="3"/>
  <c r="AM32" i="3"/>
  <c r="AN32" i="3"/>
  <c r="AI13" i="3"/>
  <c r="AJ13" i="3"/>
  <c r="AK13" i="3"/>
  <c r="AL13" i="3"/>
  <c r="AI14" i="3"/>
  <c r="AJ14" i="3"/>
  <c r="AK14" i="3"/>
  <c r="AL14" i="3"/>
  <c r="AI15" i="3"/>
  <c r="AJ15" i="3"/>
  <c r="AK15" i="3"/>
  <c r="AL15" i="3"/>
  <c r="AI16" i="3"/>
  <c r="AJ16" i="3"/>
  <c r="AK16" i="3"/>
  <c r="AL16" i="3"/>
  <c r="AI17" i="3"/>
  <c r="AJ17" i="3"/>
  <c r="AK17" i="3"/>
  <c r="AL17" i="3"/>
  <c r="AI18" i="3"/>
  <c r="AJ18" i="3"/>
  <c r="AK18" i="3"/>
  <c r="AL18" i="3"/>
  <c r="AI19" i="3"/>
  <c r="AJ19" i="3"/>
  <c r="AK19" i="3"/>
  <c r="AL19" i="3"/>
  <c r="AI21" i="3"/>
  <c r="AJ21" i="3"/>
  <c r="AK21" i="3"/>
  <c r="AL21" i="3"/>
  <c r="AI22" i="3"/>
  <c r="AJ22" i="3"/>
  <c r="AK22" i="3"/>
  <c r="AL22" i="3"/>
  <c r="AI23" i="3"/>
  <c r="AJ23" i="3"/>
  <c r="AK23" i="3"/>
  <c r="AL23" i="3"/>
  <c r="AI25" i="3"/>
  <c r="AJ25" i="3"/>
  <c r="AK25" i="3"/>
  <c r="AL25" i="3"/>
  <c r="AI26" i="3"/>
  <c r="AJ26" i="3"/>
  <c r="AK26" i="3"/>
  <c r="AL26" i="3"/>
  <c r="AI27" i="3"/>
  <c r="AJ27" i="3"/>
  <c r="AK27" i="3"/>
  <c r="AL27" i="3"/>
  <c r="AI28" i="3"/>
  <c r="AJ28" i="3"/>
  <c r="AK28" i="3"/>
  <c r="AL28" i="3"/>
  <c r="AI29" i="3"/>
  <c r="AJ29" i="3"/>
  <c r="AK29" i="3"/>
  <c r="AL29" i="3"/>
  <c r="AI32" i="3"/>
  <c r="AJ32" i="3"/>
  <c r="AK32" i="3"/>
  <c r="AL32" i="3"/>
  <c r="AD13" i="3"/>
  <c r="AE13" i="3"/>
  <c r="AF13" i="3"/>
  <c r="AG13" i="3"/>
  <c r="AH13" i="3"/>
  <c r="AD14" i="3"/>
  <c r="AE14" i="3"/>
  <c r="AF14" i="3"/>
  <c r="AG14" i="3"/>
  <c r="AH14" i="3"/>
  <c r="AD15" i="3"/>
  <c r="AE15" i="3"/>
  <c r="AF15" i="3"/>
  <c r="AG15" i="3"/>
  <c r="AH15" i="3"/>
  <c r="AD16" i="3"/>
  <c r="AE16" i="3"/>
  <c r="AF16" i="3"/>
  <c r="AG16" i="3"/>
  <c r="AH16" i="3"/>
  <c r="AD17" i="3"/>
  <c r="AE17" i="3"/>
  <c r="AF17" i="3"/>
  <c r="AG17" i="3"/>
  <c r="AH17" i="3"/>
  <c r="AD18" i="3"/>
  <c r="AE18" i="3"/>
  <c r="AF18" i="3"/>
  <c r="AG18" i="3"/>
  <c r="AH18" i="3"/>
  <c r="AD19" i="3"/>
  <c r="AE19" i="3"/>
  <c r="AF19" i="3"/>
  <c r="AG19" i="3"/>
  <c r="AH19" i="3"/>
  <c r="AD21" i="3"/>
  <c r="AE21" i="3"/>
  <c r="AF21" i="3"/>
  <c r="AG21" i="3"/>
  <c r="AH21" i="3"/>
  <c r="AD22" i="3"/>
  <c r="AE22" i="3"/>
  <c r="AF22" i="3"/>
  <c r="AG22" i="3"/>
  <c r="AH22" i="3"/>
  <c r="AD23" i="3"/>
  <c r="AE23" i="3"/>
  <c r="AF23" i="3"/>
  <c r="AG23" i="3"/>
  <c r="AH23" i="3"/>
  <c r="AD25" i="3"/>
  <c r="AE25" i="3"/>
  <c r="AF25" i="3"/>
  <c r="AG25" i="3"/>
  <c r="AH25" i="3"/>
  <c r="AD26" i="3"/>
  <c r="AE26" i="3"/>
  <c r="AF26" i="3"/>
  <c r="AG26" i="3"/>
  <c r="AH26" i="3"/>
  <c r="AD27" i="3"/>
  <c r="AE27" i="3"/>
  <c r="AF27" i="3"/>
  <c r="AG27" i="3"/>
  <c r="AH27" i="3"/>
  <c r="AD28" i="3"/>
  <c r="AE28" i="3"/>
  <c r="AF28" i="3"/>
  <c r="AG28" i="3"/>
  <c r="AH28" i="3"/>
  <c r="AD29" i="3"/>
  <c r="AE29" i="3"/>
  <c r="AF29" i="3"/>
  <c r="AG29" i="3"/>
  <c r="AH29" i="3"/>
  <c r="AD32" i="3"/>
  <c r="AE32" i="3"/>
  <c r="AF32" i="3"/>
  <c r="AG32" i="3"/>
  <c r="AH32" i="3"/>
  <c r="AC32" i="3"/>
  <c r="AB31" i="3"/>
  <c r="AK31" i="3" s="1"/>
  <c r="AB24" i="3"/>
  <c r="AB20" i="3"/>
  <c r="AB12" i="3"/>
  <c r="AN31" i="3" l="1"/>
  <c r="AJ31" i="3"/>
  <c r="AF31" i="3"/>
  <c r="AN20" i="3"/>
  <c r="AE31" i="3"/>
  <c r="AI31" i="3"/>
  <c r="AM31" i="3"/>
  <c r="AM20" i="3"/>
  <c r="AH31" i="3"/>
  <c r="AD31" i="3"/>
  <c r="AL31" i="3"/>
  <c r="AN24" i="3"/>
  <c r="AN12" i="3"/>
  <c r="AG31" i="3"/>
  <c r="AG20" i="3"/>
  <c r="AM24" i="3"/>
  <c r="AM12" i="3"/>
  <c r="AD24" i="3"/>
  <c r="AL24" i="3"/>
  <c r="AL20" i="3"/>
  <c r="AL12" i="3"/>
  <c r="AE20" i="3"/>
  <c r="AF20" i="3"/>
  <c r="AG12" i="3"/>
  <c r="AE12" i="3"/>
  <c r="AF12" i="3"/>
  <c r="AK24" i="3"/>
  <c r="AK20" i="3"/>
  <c r="AK12" i="3"/>
  <c r="AG24" i="3"/>
  <c r="AE24" i="3"/>
  <c r="AJ24" i="3"/>
  <c r="AJ20" i="3"/>
  <c r="AJ12" i="3"/>
  <c r="AH24" i="3"/>
  <c r="AF24" i="3"/>
  <c r="AH20" i="3"/>
  <c r="AD20" i="3"/>
  <c r="AH12" i="3"/>
  <c r="AD12" i="3"/>
  <c r="AI24" i="3"/>
  <c r="AI20" i="3"/>
  <c r="AI12" i="3"/>
  <c r="D32" i="3"/>
  <c r="E32" i="3"/>
  <c r="F32" i="3"/>
  <c r="G32" i="3"/>
  <c r="H32" i="3"/>
  <c r="I32" i="3"/>
  <c r="J32" i="3"/>
  <c r="K32" i="3"/>
  <c r="L32" i="3"/>
  <c r="M32" i="3"/>
  <c r="N32" i="3"/>
  <c r="O32" i="3"/>
  <c r="P32" i="3"/>
  <c r="Q32" i="3"/>
  <c r="R32" i="3"/>
  <c r="S32" i="3"/>
  <c r="AM33" i="3" l="1"/>
  <c r="AM35" i="3" s="1"/>
  <c r="AN33" i="3"/>
  <c r="AD33" i="3"/>
  <c r="AD35" i="3" s="1"/>
  <c r="AH33" i="3"/>
  <c r="AH35" i="3" s="1"/>
  <c r="AE33" i="3"/>
  <c r="AE35" i="3" s="1"/>
  <c r="AK33" i="3"/>
  <c r="AK35" i="3" s="1"/>
  <c r="AL33" i="3"/>
  <c r="AL35" i="3" s="1"/>
  <c r="AJ33" i="3"/>
  <c r="AJ35" i="3" s="1"/>
  <c r="AG33" i="3"/>
  <c r="AG35" i="3" s="1"/>
  <c r="AI33" i="3"/>
  <c r="AI35" i="3" s="1"/>
  <c r="AF33" i="3"/>
  <c r="AF35" i="3" s="1"/>
  <c r="E13" i="3"/>
  <c r="F13" i="3"/>
  <c r="G13" i="3"/>
  <c r="H13" i="3"/>
  <c r="I13" i="3"/>
  <c r="J13" i="3"/>
  <c r="K13" i="3"/>
  <c r="L13" i="3"/>
  <c r="M13" i="3"/>
  <c r="N13" i="3"/>
  <c r="O13" i="3"/>
  <c r="P13" i="3"/>
  <c r="Q13" i="3"/>
  <c r="R13" i="3"/>
  <c r="S13" i="3"/>
  <c r="E14" i="3"/>
  <c r="F14" i="3"/>
  <c r="G14" i="3"/>
  <c r="H14" i="3"/>
  <c r="I14" i="3"/>
  <c r="J14" i="3"/>
  <c r="K14" i="3"/>
  <c r="L14" i="3"/>
  <c r="M14" i="3"/>
  <c r="N14" i="3"/>
  <c r="O14" i="3"/>
  <c r="P14" i="3"/>
  <c r="Q14" i="3"/>
  <c r="R14" i="3"/>
  <c r="S14" i="3"/>
  <c r="E15" i="3"/>
  <c r="F15" i="3"/>
  <c r="G15" i="3"/>
  <c r="H15" i="3"/>
  <c r="I15" i="3"/>
  <c r="J15" i="3"/>
  <c r="K15" i="3"/>
  <c r="L15" i="3"/>
  <c r="M15" i="3"/>
  <c r="N15" i="3"/>
  <c r="O15" i="3"/>
  <c r="P15" i="3"/>
  <c r="Q15" i="3"/>
  <c r="R15" i="3"/>
  <c r="S15" i="3"/>
  <c r="E16" i="3"/>
  <c r="F16" i="3"/>
  <c r="G16" i="3"/>
  <c r="H16" i="3"/>
  <c r="I16" i="3"/>
  <c r="J16" i="3"/>
  <c r="K16" i="3"/>
  <c r="L16" i="3"/>
  <c r="M16" i="3"/>
  <c r="N16" i="3"/>
  <c r="O16" i="3"/>
  <c r="P16" i="3"/>
  <c r="Q16" i="3"/>
  <c r="R16" i="3"/>
  <c r="S16" i="3"/>
  <c r="E17" i="3"/>
  <c r="F17" i="3"/>
  <c r="G17" i="3"/>
  <c r="H17" i="3"/>
  <c r="I17" i="3"/>
  <c r="J17" i="3"/>
  <c r="K17" i="3"/>
  <c r="L17" i="3"/>
  <c r="M17" i="3"/>
  <c r="N17" i="3"/>
  <c r="O17" i="3"/>
  <c r="P17" i="3"/>
  <c r="Q17" i="3"/>
  <c r="R17" i="3"/>
  <c r="S17" i="3"/>
  <c r="E18" i="3"/>
  <c r="F18" i="3"/>
  <c r="G18" i="3"/>
  <c r="H18" i="3"/>
  <c r="I18" i="3"/>
  <c r="J18" i="3"/>
  <c r="K18" i="3"/>
  <c r="L18" i="3"/>
  <c r="M18" i="3"/>
  <c r="N18" i="3"/>
  <c r="O18" i="3"/>
  <c r="P18" i="3"/>
  <c r="Q18" i="3"/>
  <c r="R18" i="3"/>
  <c r="S18" i="3"/>
  <c r="E19" i="3"/>
  <c r="F19" i="3"/>
  <c r="G19" i="3"/>
  <c r="H19" i="3"/>
  <c r="I19" i="3"/>
  <c r="J19" i="3"/>
  <c r="K19" i="3"/>
  <c r="L19" i="3"/>
  <c r="M19" i="3"/>
  <c r="N19" i="3"/>
  <c r="O19" i="3"/>
  <c r="P19" i="3"/>
  <c r="Q19" i="3"/>
  <c r="R19" i="3"/>
  <c r="S19" i="3"/>
  <c r="E21" i="3"/>
  <c r="F21" i="3"/>
  <c r="G21" i="3"/>
  <c r="H21" i="3"/>
  <c r="I21" i="3"/>
  <c r="J21" i="3"/>
  <c r="K21" i="3"/>
  <c r="L21" i="3"/>
  <c r="M21" i="3"/>
  <c r="N21" i="3"/>
  <c r="O21" i="3"/>
  <c r="P21" i="3"/>
  <c r="Q21" i="3"/>
  <c r="R21" i="3"/>
  <c r="S21" i="3"/>
  <c r="E22" i="3"/>
  <c r="F22" i="3"/>
  <c r="G22" i="3"/>
  <c r="H22" i="3"/>
  <c r="I22" i="3"/>
  <c r="J22" i="3"/>
  <c r="K22" i="3"/>
  <c r="L22" i="3"/>
  <c r="M22" i="3"/>
  <c r="N22" i="3"/>
  <c r="O22" i="3"/>
  <c r="P22" i="3"/>
  <c r="Q22" i="3"/>
  <c r="R22" i="3"/>
  <c r="S22" i="3"/>
  <c r="E23" i="3"/>
  <c r="F23" i="3"/>
  <c r="G23" i="3"/>
  <c r="H23" i="3"/>
  <c r="I23" i="3"/>
  <c r="J23" i="3"/>
  <c r="K23" i="3"/>
  <c r="L23" i="3"/>
  <c r="M23" i="3"/>
  <c r="N23" i="3"/>
  <c r="O23" i="3"/>
  <c r="P23" i="3"/>
  <c r="Q23" i="3"/>
  <c r="R23" i="3"/>
  <c r="S23" i="3"/>
  <c r="E25" i="3"/>
  <c r="F25" i="3"/>
  <c r="G25" i="3"/>
  <c r="H25" i="3"/>
  <c r="I25" i="3"/>
  <c r="J25" i="3"/>
  <c r="K25" i="3"/>
  <c r="L25" i="3"/>
  <c r="M25" i="3"/>
  <c r="N25" i="3"/>
  <c r="O25" i="3"/>
  <c r="P25" i="3"/>
  <c r="Q25" i="3"/>
  <c r="R25" i="3"/>
  <c r="S25" i="3"/>
  <c r="E26" i="3"/>
  <c r="F26" i="3"/>
  <c r="G26" i="3"/>
  <c r="H26" i="3"/>
  <c r="I26" i="3"/>
  <c r="J26" i="3"/>
  <c r="K26" i="3"/>
  <c r="L26" i="3"/>
  <c r="M26" i="3"/>
  <c r="N26" i="3"/>
  <c r="O26" i="3"/>
  <c r="P26" i="3"/>
  <c r="Q26" i="3"/>
  <c r="R26" i="3"/>
  <c r="S26" i="3"/>
  <c r="E27" i="3"/>
  <c r="F27" i="3"/>
  <c r="G27" i="3"/>
  <c r="H27" i="3"/>
  <c r="I27" i="3"/>
  <c r="J27" i="3"/>
  <c r="K27" i="3"/>
  <c r="L27" i="3"/>
  <c r="M27" i="3"/>
  <c r="N27" i="3"/>
  <c r="O27" i="3"/>
  <c r="P27" i="3"/>
  <c r="Q27" i="3"/>
  <c r="R27" i="3"/>
  <c r="S27" i="3"/>
  <c r="E28" i="3"/>
  <c r="F28" i="3"/>
  <c r="G28" i="3"/>
  <c r="H28" i="3"/>
  <c r="I28" i="3"/>
  <c r="J28" i="3"/>
  <c r="K28" i="3"/>
  <c r="L28" i="3"/>
  <c r="M28" i="3"/>
  <c r="N28" i="3"/>
  <c r="O28" i="3"/>
  <c r="P28" i="3"/>
  <c r="Q28" i="3"/>
  <c r="R28" i="3"/>
  <c r="S28" i="3"/>
  <c r="E29" i="3"/>
  <c r="F29" i="3"/>
  <c r="G29" i="3"/>
  <c r="H29" i="3"/>
  <c r="I29" i="3"/>
  <c r="J29" i="3"/>
  <c r="K29" i="3"/>
  <c r="L29" i="3"/>
  <c r="M29" i="3"/>
  <c r="N29" i="3"/>
  <c r="O29" i="3"/>
  <c r="P29" i="3"/>
  <c r="Q29" i="3"/>
  <c r="R29" i="3"/>
  <c r="S29" i="3"/>
  <c r="E31" i="3"/>
  <c r="F31" i="3"/>
  <c r="G31" i="3"/>
  <c r="H31" i="3"/>
  <c r="I31" i="3"/>
  <c r="J31" i="3"/>
  <c r="K31" i="3"/>
  <c r="L31" i="3"/>
  <c r="M31" i="3"/>
  <c r="N31" i="3"/>
  <c r="O31" i="3"/>
  <c r="P31" i="3"/>
  <c r="Q31" i="3"/>
  <c r="R31" i="3"/>
  <c r="S31" i="3"/>
  <c r="AN35" i="3" l="1"/>
  <c r="N20" i="3"/>
  <c r="O20" i="3"/>
  <c r="K20" i="3"/>
  <c r="S20" i="3"/>
  <c r="R20" i="3"/>
  <c r="J20" i="3"/>
  <c r="G20" i="3"/>
  <c r="F20" i="3"/>
  <c r="P24" i="3"/>
  <c r="S24" i="3"/>
  <c r="O24" i="3"/>
  <c r="K24" i="3"/>
  <c r="G24" i="3"/>
  <c r="R12" i="3"/>
  <c r="N12" i="3"/>
  <c r="J12" i="3"/>
  <c r="F12" i="3"/>
  <c r="Q12" i="3"/>
  <c r="M12" i="3"/>
  <c r="I12" i="3"/>
  <c r="E12" i="3"/>
  <c r="H24" i="3"/>
  <c r="Q20" i="3"/>
  <c r="M20" i="3"/>
  <c r="I20" i="3"/>
  <c r="E20" i="3"/>
  <c r="P12" i="3"/>
  <c r="L12" i="3"/>
  <c r="H12" i="3"/>
  <c r="L24" i="3"/>
  <c r="R24" i="3"/>
  <c r="N24" i="3"/>
  <c r="J24" i="3"/>
  <c r="F24" i="3"/>
  <c r="Q24" i="3"/>
  <c r="M24" i="3"/>
  <c r="I24" i="3"/>
  <c r="E24" i="3"/>
  <c r="P20" i="3"/>
  <c r="L20" i="3"/>
  <c r="H20" i="3"/>
  <c r="S12" i="3"/>
  <c r="O12" i="3"/>
  <c r="K12" i="3"/>
  <c r="G12" i="3"/>
  <c r="AC31" i="3"/>
  <c r="AC29" i="3"/>
  <c r="AC28" i="3"/>
  <c r="AC27" i="3"/>
  <c r="AC26" i="3"/>
  <c r="AC25" i="3"/>
  <c r="AC23" i="3"/>
  <c r="AC22" i="3"/>
  <c r="AC21" i="3"/>
  <c r="AC19" i="3"/>
  <c r="AC18" i="3"/>
  <c r="AC17" i="3"/>
  <c r="AC16" i="3"/>
  <c r="AC15" i="3"/>
  <c r="AC14" i="3"/>
  <c r="AC13" i="3"/>
  <c r="AB9" i="3"/>
  <c r="M33" i="3" l="1"/>
  <c r="M35" i="3" s="1"/>
  <c r="R33" i="3"/>
  <c r="R35" i="3" s="1"/>
  <c r="E33" i="3"/>
  <c r="E35" i="3" s="1"/>
  <c r="I33" i="3"/>
  <c r="I35" i="3" s="1"/>
  <c r="Q33" i="3"/>
  <c r="Q35" i="3" s="1"/>
  <c r="N33" i="3"/>
  <c r="N35" i="3" s="1"/>
  <c r="O33" i="3"/>
  <c r="O35" i="3" s="1"/>
  <c r="G33" i="3"/>
  <c r="G35" i="3" s="1"/>
  <c r="J33" i="3"/>
  <c r="J35" i="3" s="1"/>
  <c r="H33" i="3"/>
  <c r="H35" i="3" s="1"/>
  <c r="S33" i="3"/>
  <c r="S35" i="3" s="1"/>
  <c r="F33" i="3"/>
  <c r="F35" i="3" s="1"/>
  <c r="L33" i="3"/>
  <c r="L35" i="3" s="1"/>
  <c r="P33" i="3"/>
  <c r="P35" i="3" s="1"/>
  <c r="K33" i="3"/>
  <c r="K35" i="3" s="1"/>
  <c r="AC24" i="3" l="1"/>
  <c r="AC20" i="3"/>
  <c r="AC12" i="3"/>
  <c r="Y29" i="3"/>
  <c r="X29" i="3"/>
  <c r="Y28" i="3"/>
  <c r="X28" i="3"/>
  <c r="Y27" i="3"/>
  <c r="X27" i="3"/>
  <c r="Y26" i="3"/>
  <c r="X26" i="3"/>
  <c r="Y25" i="3"/>
  <c r="X25" i="3"/>
  <c r="Y23" i="3"/>
  <c r="X23" i="3"/>
  <c r="Y22" i="3"/>
  <c r="X22" i="3"/>
  <c r="Y21" i="3"/>
  <c r="X21" i="3"/>
  <c r="Y19" i="3"/>
  <c r="X19" i="3"/>
  <c r="Y18" i="3"/>
  <c r="X18" i="3"/>
  <c r="Y17" i="3"/>
  <c r="X17" i="3"/>
  <c r="Y16" i="3"/>
  <c r="X16" i="3"/>
  <c r="Y15" i="3"/>
  <c r="X15" i="3"/>
  <c r="Y14" i="3"/>
  <c r="X14" i="3"/>
  <c r="Y13" i="3"/>
  <c r="X13" i="3"/>
  <c r="X12" i="3" l="1"/>
  <c r="Y20" i="3"/>
  <c r="X20" i="3"/>
  <c r="Y12" i="3"/>
  <c r="X24" i="3"/>
  <c r="Y24" i="3"/>
  <c r="AC33" i="3"/>
  <c r="AC35" i="3" l="1"/>
  <c r="D31" i="3" l="1"/>
  <c r="W31" i="3"/>
  <c r="W24" i="3"/>
  <c r="W20" i="3"/>
  <c r="W12" i="3"/>
  <c r="W9" i="3"/>
  <c r="Y31" i="3" l="1"/>
  <c r="Y33" i="3" s="1"/>
  <c r="X31" i="3"/>
  <c r="X33" i="3" s="1"/>
  <c r="X35" i="3" s="1"/>
  <c r="Y35" i="3" l="1"/>
  <c r="D29" i="3"/>
  <c r="D28" i="3"/>
  <c r="D27" i="3"/>
  <c r="D26" i="3"/>
  <c r="D25" i="3"/>
  <c r="D23" i="3"/>
  <c r="D22" i="3"/>
  <c r="D21" i="3"/>
  <c r="D19" i="3"/>
  <c r="D18" i="3"/>
  <c r="D17" i="3"/>
  <c r="D16" i="3"/>
  <c r="D15" i="3"/>
  <c r="D14" i="3"/>
  <c r="D13" i="3"/>
  <c r="C24" i="3"/>
  <c r="C20" i="3"/>
  <c r="C12" i="3"/>
  <c r="C9" i="3"/>
  <c r="D20" i="3" l="1"/>
  <c r="D12" i="3"/>
  <c r="D24" i="3"/>
  <c r="D33" i="3" l="1"/>
  <c r="D35" i="3" l="1"/>
  <c r="AW33" i="3"/>
  <c r="AX33" i="3" s="1"/>
</calcChain>
</file>

<file path=xl/sharedStrings.xml><?xml version="1.0" encoding="utf-8"?>
<sst xmlns="http://schemas.openxmlformats.org/spreadsheetml/2006/main" count="266" uniqueCount="109">
  <si>
    <t>Площадь жилых помещений</t>
  </si>
  <si>
    <t>Общая годовая стоимость работ по многоквартирным домам</t>
  </si>
  <si>
    <t>4 раз(а) в год</t>
  </si>
  <si>
    <t>IV. Проведение технических осмотров и мелкий ремонт</t>
  </si>
  <si>
    <t>1 раз(а) в год</t>
  </si>
  <si>
    <t>по мере необходимости в течение (указать период устранения неисправности)</t>
  </si>
  <si>
    <t>III. Подготовка многоквартирного дома к сезонной эксплуатации</t>
  </si>
  <si>
    <t>по мере необходимости. Начало работ не позднее _____ часов после начала снегопада</t>
  </si>
  <si>
    <t>5 раз(а) в неделю</t>
  </si>
  <si>
    <t>II. Уборка земельного участка, входящего в состав общего имущества многоквартирного дома</t>
  </si>
  <si>
    <t>I. Содержание помещений общего пользования</t>
  </si>
  <si>
    <t>Периодичность</t>
  </si>
  <si>
    <t>объектом конкурса</t>
  </si>
  <si>
    <t>собственников помещений в многоквартирном доме, являющегося</t>
  </si>
  <si>
    <t>обязательных работ и услуг по содержанию и ремонту общего имущества</t>
  </si>
  <si>
    <t>ПЕРЕЧЕНЬ</t>
  </si>
  <si>
    <t>1. Сухая и влажная  уборка полов во всех помещениях общего пользования</t>
  </si>
  <si>
    <t>1 раз(а) в 2 недели</t>
  </si>
  <si>
    <t>2 раз(а) в неделю</t>
  </si>
  <si>
    <t>по мере необходимости в течение года</t>
  </si>
  <si>
    <t>2.Мытье перил, дверей, плафонов, окон, рам, подоконников, почтовых ящиков в помещениях общего пользования</t>
  </si>
  <si>
    <t>V. Расходы по управлению МКД</t>
  </si>
  <si>
    <t>1 раз в год</t>
  </si>
  <si>
    <t>постоянно</t>
  </si>
  <si>
    <t xml:space="preserve">Стоимость на 1 кв. м. общей площади (руб./мес.)         (размер платы в месяц на 1 кв. м.)  </t>
  </si>
  <si>
    <t>Приложение № 2</t>
  </si>
  <si>
    <t xml:space="preserve"> извещению и документации </t>
  </si>
  <si>
    <t>о проведении открытого конкурса</t>
  </si>
  <si>
    <t xml:space="preserve">Перечень обязательных работ, услуг </t>
  </si>
  <si>
    <t>1 раз(а) в месяц</t>
  </si>
  <si>
    <t xml:space="preserve">5. Уборка мусора с придомовой территории </t>
  </si>
  <si>
    <t>6. Уборка мусора на контейнерных площадках (помойных ямах)</t>
  </si>
  <si>
    <t>7. Очистка придомовой территории от снега при отсутствии снегопадов</t>
  </si>
  <si>
    <t>8. Сдвигание свежепыпавшего снега и подметание снега при снегопаде, очиска придомовой территории от наледи и льда c подсыпкой противоскользящего материала</t>
  </si>
  <si>
    <t xml:space="preserve">9. Проверка и при необходимости очистка кровли от скопления снега и наледи, сосулек
</t>
  </si>
  <si>
    <t>2 раз(а) в год</t>
  </si>
  <si>
    <t>10. Вывоз твердых бытовых отходов (ТБО), жидких бытовых отходов</t>
  </si>
  <si>
    <t xml:space="preserve"> (4 раз в год - помойницы)</t>
  </si>
  <si>
    <t>11. Очистка выгребных ям (для деревянных неблагоустроенных зданий)</t>
  </si>
  <si>
    <t xml:space="preserve">12. Сезонный осмотр конструкций здания( фасадов, стен, фундаментов, кровли, преркрытий)
</t>
  </si>
  <si>
    <t xml:space="preserve">14. Проверка целостности оконных и дверных заполнений в помещениях общего пользования, работоспособности фурнитуры элементов оконных и дверных заполнений, при выявлении нарушений в отопительный период - незамедлительный ремонт
</t>
  </si>
  <si>
    <t>15. Заделка щелей в печных стояках, оштукатуривание, прочистка дымохода.</t>
  </si>
  <si>
    <t>16. Техническое обслуживание и сезонное управление оборудованием систем вентиляции и дымоудаления, устранение неисправностей печей, каминов и очагов, влекущих к нарушению противопожарных требований, техническое обслуживание и ремонт силовых и осветительных установок, внутридомовых электросетей.</t>
  </si>
  <si>
    <t xml:space="preserve"> Проверка наличия тяги в дымовентиляционных каналах  2 раз(а) в год. Устанение неисправности печных стояков 1 раз в год. Проверка заземления оболочки электрокабеля, замеры сопротивления 4 раз(а) в год. </t>
  </si>
  <si>
    <t>17. Аварийное обслуживание</t>
  </si>
  <si>
    <t>постоянно
на системах водоснабжения, газоснабжения, энергоснабжения</t>
  </si>
  <si>
    <t>18. Ремонт кровли, крылец, козырьков, деревянных тротуаров</t>
  </si>
  <si>
    <t>19. Дератизация</t>
  </si>
  <si>
    <t>20. Дезинсекция</t>
  </si>
  <si>
    <t>20. Проведение технической инвентаризации</t>
  </si>
  <si>
    <t>VI. ВДГО</t>
  </si>
  <si>
    <t>Проведение технической инвентаризации,  В тарифе распределяется на площадь жилых помещений в МКД</t>
  </si>
  <si>
    <t xml:space="preserve"> деревянный не благоустроенный без канализации, с печным отоплением (без центр отопления)</t>
  </si>
  <si>
    <t xml:space="preserve">Перечень обязательных работ, услуг, </t>
  </si>
  <si>
    <t xml:space="preserve">15. Проверка исправности, работоспособности, регулировка и техническое обслуживание насосов, запорной арматуры, обслуживание и ремонт бойлерных, удаление воздуха из системы отопления, смена отдельных участков трубопроводов по необходимости.
</t>
  </si>
  <si>
    <t>16. Техническое обслуживание и сезонное управление оборудованием систем вентиляции, техническое обслуживание и ремонт силовых и осветительных установок, внутридомовых электросетей, проверка автоматических регуляторов и устройств,  проверка исправности и работоспособности оборудования тепловых пунктов и водоподкачек в многоквартирных домах,  консервация и раконсервация системы отопления, промывка централизованных систем теплоснабжения для удаления накипно-коррозионных отложений.</t>
  </si>
  <si>
    <t>Деревянный не благоустроенный без канализации,    без ХВС (колонка) с  центр отоплением</t>
  </si>
  <si>
    <t>9</t>
  </si>
  <si>
    <t>10</t>
  </si>
  <si>
    <t>18</t>
  </si>
  <si>
    <t>27</t>
  </si>
  <si>
    <t>Лот №1  Цигломенский территориальный округ</t>
  </si>
  <si>
    <t xml:space="preserve">ул. Заводская </t>
  </si>
  <si>
    <t>1</t>
  </si>
  <si>
    <t>ул. Левобережная</t>
  </si>
  <si>
    <t>3</t>
  </si>
  <si>
    <t>15</t>
  </si>
  <si>
    <t>16</t>
  </si>
  <si>
    <t>ул. Таежная</t>
  </si>
  <si>
    <t>12</t>
  </si>
  <si>
    <t>13</t>
  </si>
  <si>
    <t>ул. Турдееевская</t>
  </si>
  <si>
    <t>11</t>
  </si>
  <si>
    <t>ул. Центральная</t>
  </si>
  <si>
    <t>19</t>
  </si>
  <si>
    <t>21</t>
  </si>
  <si>
    <t>23</t>
  </si>
  <si>
    <t>25</t>
  </si>
  <si>
    <t>ул. Западная</t>
  </si>
  <si>
    <t>Деревянный не благоустроенный без канализации, с печным и центральным отоплением</t>
  </si>
  <si>
    <t>14, к.1</t>
  </si>
  <si>
    <t>Перечень обязательных работ, услуг</t>
  </si>
  <si>
    <t>2 раз(а) в месяц</t>
  </si>
  <si>
    <t>2 раз(а) в год при необходимости</t>
  </si>
  <si>
    <t>3. Уборка мусора с придомовой территории</t>
  </si>
  <si>
    <t xml:space="preserve">4. Уборка мусора на контейнерных площадках </t>
  </si>
  <si>
    <t>5. Очистка придомовой территории от снега при отсутствии снегопадов</t>
  </si>
  <si>
    <t>6. Сдвигание свежепыпавшего снега и подметание снега при снегопаде, очиска придомовой территории от наледи и льда c подсыпкой противоскользящего материала</t>
  </si>
  <si>
    <t xml:space="preserve">7. Проверка и при необходимости очистка кровли от скопления снега и наледи, сосулек
</t>
  </si>
  <si>
    <t>8. Вывоз твердых бытовых отходов (ТБО), жидких бытовых отходов</t>
  </si>
  <si>
    <t xml:space="preserve">4 раз(а) в неделю контейнера </t>
  </si>
  <si>
    <t xml:space="preserve">9. Сезонный осмотр конструкций здания( фасадов, стен, фундаментов, кровли, преркрытий)
</t>
  </si>
  <si>
    <t xml:space="preserve">10. Проверка целостности оконных и дверных заполнений в помещениях общего пользования, работоспособности фурнитуры элементов оконных и дверных заполнений, при выявлении нарушений в отопительный период - незамедлительный ремонт
</t>
  </si>
  <si>
    <t xml:space="preserve">11. Проверка исправности, работоспособности, регулировка и техническое обслуживание насосов, запорной арматуры,  промывка систем водоснабжения для удаления накипно-коррозионных отложений, обслуживание и ремонт бойлерных, удаление воздуха из системы отопления, смена отдельных участков трубопроводов по необходимости.
</t>
  </si>
  <si>
    <t>12. Техническое обслуживание и сезонное управление оборудованием систем вентиляции,  техническое обслуживание и ремонт силовых и осветительных установок, внутридомовых электросетей, контроль состояния и восстановление исправности элементов внутренней канализации, канализационных вытяжек,  проверка автоматических регуляторов и устройств,  проверка работоспособности и обслуживание устройства водоподготовки для системы горячего водоснабжения, проверка исправности и работоспособности оборудования тепловых пунктов и водоподкачек в многоквартирных домах,  консервация и расконсервация системы отопления, промывка централизованных систем теплоснабжения для удаления накипно-коррозионных отложений.</t>
  </si>
  <si>
    <t>проверка исправности вытяжек 1 раз(а) в год. Проверка наличия тяги в дымовентиляционных каналах  2 раз(а) в год. Проверка заземления оболочки электрокабеля, замеры сопротивления 4 раз(а) в год. Регулировка систем отопления 2 раза в год. Консервация и расконсервация системы отопления 1 раз в год. Прочиска канализационных лежаков 2 раза в год.</t>
  </si>
  <si>
    <t>13. Аварийное обслуживание</t>
  </si>
  <si>
    <t>постоянно
на системах водоснабжения, теплоснабжения, газоснабжения, канализации, энергоснабжения</t>
  </si>
  <si>
    <t>14. Ремонт кровли, крылец, козырьков, деревянных тротуаров</t>
  </si>
  <si>
    <t>15. Дератизация</t>
  </si>
  <si>
    <t>16. Дезинсекция</t>
  </si>
  <si>
    <t>17. Проведение технической инвентаризации</t>
  </si>
  <si>
    <t xml:space="preserve">VI. ВДГО </t>
  </si>
  <si>
    <t xml:space="preserve">Стоимость на 1 кв. м. общей площади (руб./мес.)                               (размер платы в месяц на 1 кв. м.)  </t>
  </si>
  <si>
    <t xml:space="preserve">  Кирпичные МКД с ХВС, ГВС, канализацией, центральным отоплением</t>
  </si>
  <si>
    <t>3,1</t>
  </si>
  <si>
    <t>3,2</t>
  </si>
  <si>
    <t>3,3</t>
  </si>
  <si>
    <t>3,4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</si>
</sst>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0"/>
      <name val="Arial Cyr"/>
      <family val="2"/>
      <charset val="204"/>
    </font>
    <font>
      <sz val="10"/>
      <name val="Arial Cyr"/>
      <family val="2"/>
      <charset val="204"/>
    </font>
    <font>
      <sz val="10"/>
      <name val="Times New Roman"/>
      <family val="1"/>
    </font>
    <font>
      <b/>
      <sz val="10"/>
      <name val="Times New Roman"/>
      <family val="1"/>
    </font>
    <font>
      <sz val="9"/>
      <name val="Times New Roman"/>
      <family val="1"/>
    </font>
    <font>
      <b/>
      <sz val="11"/>
      <name val="Times New Roman"/>
      <family val="1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9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b/>
      <sz val="10"/>
      <name val="Times New Roman"/>
      <family val="1"/>
      <charset val="204"/>
    </font>
    <font>
      <sz val="10"/>
      <name val="Arial Cyr"/>
      <charset val="204"/>
    </font>
    <font>
      <sz val="8"/>
      <name val="Arial CYR"/>
      <family val="2"/>
      <charset val="204"/>
    </font>
    <font>
      <b/>
      <sz val="8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sz val="10"/>
      <color rgb="FFFF0000"/>
      <name val="Times New Roman"/>
      <family val="1"/>
    </font>
    <font>
      <sz val="11"/>
      <name val="Times New Roman"/>
      <family val="1"/>
      <charset val="204"/>
    </font>
    <font>
      <sz val="8"/>
      <color rgb="FFFF0000"/>
      <name val="Times New Roman"/>
      <family val="1"/>
    </font>
    <font>
      <sz val="9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2" fillId="0" borderId="0"/>
  </cellStyleXfs>
  <cellXfs count="92">
    <xf numFmtId="0" fontId="0" fillId="0" borderId="0" xfId="0"/>
    <xf numFmtId="0" fontId="2" fillId="0" borderId="0" xfId="0" applyFont="1" applyAlignment="1"/>
    <xf numFmtId="0" fontId="2" fillId="0" borderId="0" xfId="0" applyFont="1" applyAlignment="1">
      <alignment horizontal="center" vertical="center"/>
    </xf>
    <xf numFmtId="0" fontId="3" fillId="2" borderId="0" xfId="0" applyFont="1" applyFill="1" applyAlignment="1"/>
    <xf numFmtId="0" fontId="2" fillId="2" borderId="0" xfId="0" applyFont="1" applyFill="1" applyAlignment="1"/>
    <xf numFmtId="0" fontId="2" fillId="0" borderId="0" xfId="0" applyFont="1" applyFill="1" applyAlignment="1">
      <alignment horizontal="center"/>
    </xf>
    <xf numFmtId="4" fontId="10" fillId="2" borderId="4" xfId="0" applyNumberFormat="1" applyFont="1" applyFill="1" applyBorder="1" applyAlignment="1">
      <alignment horizontal="center" vertical="center"/>
    </xf>
    <xf numFmtId="4" fontId="10" fillId="2" borderId="3" xfId="0" applyNumberFormat="1" applyFont="1" applyFill="1" applyBorder="1" applyAlignment="1">
      <alignment horizontal="center" vertical="center"/>
    </xf>
    <xf numFmtId="4" fontId="8" fillId="2" borderId="0" xfId="0" applyNumberFormat="1" applyFont="1" applyFill="1" applyBorder="1" applyAlignment="1">
      <alignment horizontal="left" vertical="center" wrapText="1"/>
    </xf>
    <xf numFmtId="4" fontId="10" fillId="2" borderId="0" xfId="0" applyNumberFormat="1" applyFont="1" applyFill="1" applyBorder="1" applyAlignment="1">
      <alignment horizontal="center" vertical="center"/>
    </xf>
    <xf numFmtId="0" fontId="11" fillId="2" borderId="0" xfId="0" applyFont="1" applyFill="1" applyAlignment="1"/>
    <xf numFmtId="4" fontId="15" fillId="2" borderId="0" xfId="0" applyNumberFormat="1" applyFont="1" applyFill="1" applyBorder="1" applyAlignment="1">
      <alignment horizontal="center" vertical="center"/>
    </xf>
    <xf numFmtId="0" fontId="5" fillId="2" borderId="0" xfId="0" applyFont="1" applyFill="1" applyBorder="1" applyAlignment="1"/>
    <xf numFmtId="4" fontId="9" fillId="2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4" fontId="14" fillId="2" borderId="1" xfId="0" applyNumberFormat="1" applyFont="1" applyFill="1" applyBorder="1" applyAlignment="1">
      <alignment horizontal="center" vertical="center"/>
    </xf>
    <xf numFmtId="4" fontId="8" fillId="3" borderId="1" xfId="0" applyNumberFormat="1" applyFont="1" applyFill="1" applyBorder="1" applyAlignment="1">
      <alignment horizontal="center" vertical="center"/>
    </xf>
    <xf numFmtId="4" fontId="8" fillId="3" borderId="2" xfId="0" applyNumberFormat="1" applyFont="1" applyFill="1" applyBorder="1" applyAlignment="1">
      <alignment horizontal="left" vertical="center" wrapText="1"/>
    </xf>
    <xf numFmtId="4" fontId="15" fillId="3" borderId="1" xfId="0" applyNumberFormat="1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vertical="center"/>
    </xf>
    <xf numFmtId="0" fontId="18" fillId="2" borderId="0" xfId="0" applyFont="1" applyFill="1" applyBorder="1" applyAlignment="1">
      <alignment vertical="center"/>
    </xf>
    <xf numFmtId="0" fontId="11" fillId="2" borderId="0" xfId="0" applyFont="1" applyFill="1" applyAlignment="1">
      <alignment vertical="center"/>
    </xf>
    <xf numFmtId="0" fontId="6" fillId="0" borderId="0" xfId="0" applyFont="1" applyAlignment="1">
      <alignment horizontal="right" vertical="center"/>
    </xf>
    <xf numFmtId="4" fontId="7" fillId="2" borderId="0" xfId="0" applyNumberFormat="1" applyFont="1" applyFill="1" applyAlignment="1">
      <alignment horizontal="right" vertical="center"/>
    </xf>
    <xf numFmtId="4" fontId="6" fillId="2" borderId="0" xfId="0" applyNumberFormat="1" applyFont="1" applyFill="1" applyAlignment="1">
      <alignment horizontal="right" vertical="center"/>
    </xf>
    <xf numFmtId="4" fontId="2" fillId="2" borderId="0" xfId="0" applyNumberFormat="1" applyFont="1" applyFill="1" applyAlignment="1">
      <alignment horizontal="right" vertical="center"/>
    </xf>
    <xf numFmtId="2" fontId="16" fillId="2" borderId="5" xfId="0" applyNumberFormat="1" applyFont="1" applyFill="1" applyBorder="1" applyAlignment="1">
      <alignment horizontal="center" vertical="center" wrapText="1"/>
    </xf>
    <xf numFmtId="49" fontId="13" fillId="2" borderId="5" xfId="2" applyNumberFormat="1" applyFont="1" applyFill="1" applyBorder="1" applyAlignment="1">
      <alignment horizontal="left" vertical="center" wrapText="1"/>
    </xf>
    <xf numFmtId="49" fontId="16" fillId="2" borderId="6" xfId="0" applyNumberFormat="1" applyFont="1" applyFill="1" applyBorder="1" applyAlignment="1">
      <alignment horizontal="left" vertical="center" wrapText="1"/>
    </xf>
    <xf numFmtId="0" fontId="9" fillId="2" borderId="5" xfId="0" applyFont="1" applyFill="1" applyBorder="1" applyAlignment="1">
      <alignment horizontal="center" vertical="center" wrapText="1"/>
    </xf>
    <xf numFmtId="4" fontId="8" fillId="2" borderId="5" xfId="0" applyNumberFormat="1" applyFont="1" applyFill="1" applyBorder="1" applyAlignment="1">
      <alignment horizontal="center" vertical="center"/>
    </xf>
    <xf numFmtId="4" fontId="4" fillId="2" borderId="5" xfId="0" applyNumberFormat="1" applyFont="1" applyFill="1" applyBorder="1" applyAlignment="1">
      <alignment horizontal="center" vertical="center"/>
    </xf>
    <xf numFmtId="4" fontId="15" fillId="2" borderId="5" xfId="0" applyNumberFormat="1" applyFont="1" applyFill="1" applyBorder="1" applyAlignment="1">
      <alignment horizontal="center" vertical="center"/>
    </xf>
    <xf numFmtId="4" fontId="8" fillId="3" borderId="5" xfId="0" applyNumberFormat="1" applyFont="1" applyFill="1" applyBorder="1" applyAlignment="1">
      <alignment horizontal="center" vertical="center"/>
    </xf>
    <xf numFmtId="4" fontId="4" fillId="3" borderId="5" xfId="0" applyNumberFormat="1" applyFont="1" applyFill="1" applyBorder="1" applyAlignment="1">
      <alignment horizontal="center" vertical="center"/>
    </xf>
    <xf numFmtId="4" fontId="4" fillId="3" borderId="5" xfId="0" applyNumberFormat="1" applyFont="1" applyFill="1" applyBorder="1" applyAlignment="1">
      <alignment horizontal="left" vertical="center"/>
    </xf>
    <xf numFmtId="4" fontId="4" fillId="3" borderId="5" xfId="0" applyNumberFormat="1" applyFont="1" applyFill="1" applyBorder="1" applyAlignment="1">
      <alignment horizontal="left" vertical="center" wrapText="1"/>
    </xf>
    <xf numFmtId="4" fontId="4" fillId="3" borderId="5" xfId="0" applyNumberFormat="1" applyFont="1" applyFill="1" applyBorder="1" applyAlignment="1">
      <alignment horizontal="center" vertical="center" wrapText="1"/>
    </xf>
    <xf numFmtId="4" fontId="15" fillId="3" borderId="5" xfId="0" applyNumberFormat="1" applyFont="1" applyFill="1" applyBorder="1" applyAlignment="1">
      <alignment horizontal="left" vertical="center"/>
    </xf>
    <xf numFmtId="4" fontId="8" fillId="3" borderId="5" xfId="0" applyNumberFormat="1" applyFont="1" applyFill="1" applyBorder="1" applyAlignment="1">
      <alignment horizontal="left" vertical="center"/>
    </xf>
    <xf numFmtId="4" fontId="8" fillId="3" borderId="5" xfId="0" applyNumberFormat="1" applyFont="1" applyFill="1" applyBorder="1" applyAlignment="1">
      <alignment horizontal="left" vertical="center" wrapText="1"/>
    </xf>
    <xf numFmtId="4" fontId="8" fillId="3" borderId="11" xfId="0" applyNumberFormat="1" applyFont="1" applyFill="1" applyBorder="1" applyAlignment="1">
      <alignment horizontal="center" vertical="center"/>
    </xf>
    <xf numFmtId="4" fontId="4" fillId="3" borderId="11" xfId="0" applyNumberFormat="1" applyFont="1" applyFill="1" applyBorder="1" applyAlignment="1">
      <alignment horizontal="center" vertical="center"/>
    </xf>
    <xf numFmtId="4" fontId="15" fillId="3" borderId="11" xfId="0" applyNumberFormat="1" applyFont="1" applyFill="1" applyBorder="1" applyAlignment="1">
      <alignment horizontal="center" vertical="center"/>
    </xf>
    <xf numFmtId="4" fontId="8" fillId="3" borderId="11" xfId="0" applyNumberFormat="1" applyFont="1" applyFill="1" applyBorder="1" applyAlignment="1">
      <alignment horizontal="left" vertical="center"/>
    </xf>
    <xf numFmtId="4" fontId="10" fillId="2" borderId="5" xfId="0" applyNumberFormat="1" applyFont="1" applyFill="1" applyBorder="1" applyAlignment="1">
      <alignment horizontal="center" vertical="center"/>
    </xf>
    <xf numFmtId="4" fontId="14" fillId="2" borderId="5" xfId="0" applyNumberFormat="1" applyFont="1" applyFill="1" applyBorder="1" applyAlignment="1">
      <alignment horizontal="center" vertical="center"/>
    </xf>
    <xf numFmtId="4" fontId="15" fillId="3" borderId="11" xfId="0" applyNumberFormat="1" applyFont="1" applyFill="1" applyBorder="1" applyAlignment="1">
      <alignment horizontal="center" vertical="center" wrapText="1"/>
    </xf>
    <xf numFmtId="4" fontId="4" fillId="3" borderId="1" xfId="0" applyNumberFormat="1" applyFont="1" applyFill="1" applyBorder="1" applyAlignment="1">
      <alignment horizontal="left" vertical="center"/>
    </xf>
    <xf numFmtId="4" fontId="4" fillId="3" borderId="1" xfId="0" applyNumberFormat="1" applyFont="1" applyFill="1" applyBorder="1" applyAlignment="1">
      <alignment horizontal="center" vertical="center"/>
    </xf>
    <xf numFmtId="4" fontId="8" fillId="3" borderId="5" xfId="0" applyNumberFormat="1" applyFont="1" applyFill="1" applyBorder="1" applyAlignment="1">
      <alignment horizontal="center" vertical="center" wrapText="1"/>
    </xf>
    <xf numFmtId="4" fontId="8" fillId="3" borderId="2" xfId="0" applyNumberFormat="1" applyFont="1" applyFill="1" applyBorder="1" applyAlignment="1">
      <alignment horizontal="center" vertical="center" wrapText="1"/>
    </xf>
    <xf numFmtId="4" fontId="4" fillId="3" borderId="1" xfId="0" applyNumberFormat="1" applyFont="1" applyFill="1" applyBorder="1" applyAlignment="1">
      <alignment horizontal="center" vertical="center" wrapText="1"/>
    </xf>
    <xf numFmtId="4" fontId="4" fillId="3" borderId="1" xfId="0" applyNumberFormat="1" applyFont="1" applyFill="1" applyBorder="1" applyAlignment="1">
      <alignment horizontal="left" vertical="center" wrapText="1"/>
    </xf>
    <xf numFmtId="4" fontId="4" fillId="3" borderId="2" xfId="0" applyNumberFormat="1" applyFont="1" applyFill="1" applyBorder="1" applyAlignment="1">
      <alignment horizontal="left" vertical="center" wrapText="1"/>
    </xf>
    <xf numFmtId="4" fontId="8" fillId="3" borderId="2" xfId="0" applyNumberFormat="1" applyFont="1" applyFill="1" applyBorder="1" applyAlignment="1">
      <alignment horizontal="center" vertical="center"/>
    </xf>
    <xf numFmtId="4" fontId="10" fillId="2" borderId="1" xfId="0" applyNumberFormat="1" applyFont="1" applyFill="1" applyBorder="1" applyAlignment="1">
      <alignment horizontal="center" vertical="center"/>
    </xf>
    <xf numFmtId="0" fontId="17" fillId="0" borderId="0" xfId="0" applyFont="1" applyAlignment="1">
      <alignment vertical="center"/>
    </xf>
    <xf numFmtId="4" fontId="15" fillId="3" borderId="1" xfId="0" applyNumberFormat="1" applyFont="1" applyFill="1" applyBorder="1" applyAlignment="1">
      <alignment horizontal="center" vertical="center"/>
    </xf>
    <xf numFmtId="4" fontId="15" fillId="0" borderId="1" xfId="0" applyNumberFormat="1" applyFont="1" applyFill="1" applyBorder="1" applyAlignment="1">
      <alignment horizontal="center" vertical="center"/>
    </xf>
    <xf numFmtId="4" fontId="15" fillId="3" borderId="1" xfId="0" applyNumberFormat="1" applyFont="1" applyFill="1" applyBorder="1" applyAlignment="1">
      <alignment horizontal="left" vertical="center"/>
    </xf>
    <xf numFmtId="4" fontId="15" fillId="3" borderId="2" xfId="0" applyNumberFormat="1" applyFont="1" applyFill="1" applyBorder="1" applyAlignment="1">
      <alignment horizontal="center" vertical="center"/>
    </xf>
    <xf numFmtId="4" fontId="8" fillId="3" borderId="2" xfId="0" applyNumberFormat="1" applyFont="1" applyFill="1" applyBorder="1" applyAlignment="1">
      <alignment horizontal="left" vertical="center"/>
    </xf>
    <xf numFmtId="4" fontId="8" fillId="3" borderId="1" xfId="0" applyNumberFormat="1" applyFont="1" applyFill="1" applyBorder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4" fontId="8" fillId="3" borderId="5" xfId="0" applyNumberFormat="1" applyFont="1" applyFill="1" applyBorder="1" applyAlignment="1">
      <alignment horizontal="center" vertical="center" wrapText="1"/>
    </xf>
    <xf numFmtId="4" fontId="15" fillId="3" borderId="5" xfId="0" applyNumberFormat="1" applyFont="1" applyFill="1" applyBorder="1" applyAlignment="1">
      <alignment horizontal="center" vertical="center" wrapText="1"/>
    </xf>
    <xf numFmtId="0" fontId="13" fillId="2" borderId="5" xfId="0" applyNumberFormat="1" applyFont="1" applyFill="1" applyBorder="1" applyAlignment="1">
      <alignment horizontal="left" vertical="center" wrapText="1"/>
    </xf>
    <xf numFmtId="49" fontId="13" fillId="2" borderId="5" xfId="2" applyNumberFormat="1" applyFont="1" applyFill="1" applyBorder="1" applyAlignment="1">
      <alignment vertical="center" wrapText="1"/>
    </xf>
    <xf numFmtId="2" fontId="13" fillId="2" borderId="5" xfId="0" applyNumberFormat="1" applyFont="1" applyFill="1" applyBorder="1" applyAlignment="1">
      <alignment horizontal="center" vertical="center" wrapText="1"/>
    </xf>
    <xf numFmtId="4" fontId="9" fillId="2" borderId="5" xfId="0" applyNumberFormat="1" applyFont="1" applyFill="1" applyBorder="1" applyAlignment="1">
      <alignment horizontal="center" vertical="center"/>
    </xf>
    <xf numFmtId="4" fontId="20" fillId="3" borderId="5" xfId="0" applyNumberFormat="1" applyFont="1" applyFill="1" applyBorder="1" applyAlignment="1">
      <alignment horizontal="left" vertical="center" wrapText="1"/>
    </xf>
    <xf numFmtId="4" fontId="20" fillId="3" borderId="5" xfId="0" applyNumberFormat="1" applyFont="1" applyFill="1" applyBorder="1" applyAlignment="1">
      <alignment horizontal="center" vertical="center" wrapText="1"/>
    </xf>
    <xf numFmtId="4" fontId="20" fillId="3" borderId="5" xfId="0" applyNumberFormat="1" applyFont="1" applyFill="1" applyBorder="1" applyAlignment="1">
      <alignment horizontal="center" vertical="center"/>
    </xf>
    <xf numFmtId="4" fontId="19" fillId="2" borderId="5" xfId="0" applyNumberFormat="1" applyFont="1" applyFill="1" applyBorder="1" applyAlignment="1">
      <alignment horizontal="center" vertical="center"/>
    </xf>
    <xf numFmtId="4" fontId="15" fillId="3" borderId="5" xfId="0" applyNumberFormat="1" applyFont="1" applyFill="1" applyBorder="1" applyAlignment="1">
      <alignment horizontal="center" vertical="center"/>
    </xf>
    <xf numFmtId="4" fontId="15" fillId="0" borderId="5" xfId="0" applyNumberFormat="1" applyFont="1" applyFill="1" applyBorder="1" applyAlignment="1">
      <alignment horizontal="center" vertical="center"/>
    </xf>
    <xf numFmtId="4" fontId="15" fillId="3" borderId="5" xfId="0" applyNumberFormat="1" applyFont="1" applyFill="1" applyBorder="1" applyAlignment="1">
      <alignment horizontal="left" vertical="center" wrapText="1"/>
    </xf>
    <xf numFmtId="0" fontId="13" fillId="2" borderId="5" xfId="0" applyNumberFormat="1" applyFont="1" applyFill="1" applyBorder="1" applyAlignment="1">
      <alignment horizontal="center" vertical="center" wrapText="1"/>
    </xf>
    <xf numFmtId="0" fontId="0" fillId="0" borderId="0" xfId="0" applyFont="1"/>
    <xf numFmtId="4" fontId="2" fillId="0" borderId="0" xfId="0" applyNumberFormat="1" applyFont="1" applyAlignment="1">
      <alignment vertical="center"/>
    </xf>
    <xf numFmtId="4" fontId="15" fillId="3" borderId="5" xfId="0" applyNumberFormat="1" applyFont="1" applyFill="1" applyBorder="1" applyAlignment="1">
      <alignment horizontal="center" vertical="center" wrapText="1"/>
    </xf>
    <xf numFmtId="4" fontId="7" fillId="3" borderId="5" xfId="0" applyNumberFormat="1" applyFont="1" applyFill="1" applyBorder="1" applyAlignment="1">
      <alignment horizontal="center" vertical="center" wrapText="1"/>
    </xf>
    <xf numFmtId="4" fontId="8" fillId="3" borderId="9" xfId="0" applyNumberFormat="1" applyFont="1" applyFill="1" applyBorder="1" applyAlignment="1">
      <alignment horizontal="center" vertical="center" wrapText="1"/>
    </xf>
    <xf numFmtId="4" fontId="8" fillId="3" borderId="10" xfId="0" applyNumberFormat="1" applyFont="1" applyFill="1" applyBorder="1" applyAlignment="1">
      <alignment horizontal="center" vertical="center" wrapText="1"/>
    </xf>
    <xf numFmtId="4" fontId="8" fillId="3" borderId="7" xfId="0" applyNumberFormat="1" applyFont="1" applyFill="1" applyBorder="1" applyAlignment="1">
      <alignment horizontal="center" vertical="center" wrapText="1"/>
    </xf>
    <xf numFmtId="4" fontId="8" fillId="3" borderId="8" xfId="0" applyNumberFormat="1" applyFont="1" applyFill="1" applyBorder="1" applyAlignment="1">
      <alignment horizontal="center" vertical="center" wrapText="1"/>
    </xf>
    <xf numFmtId="49" fontId="14" fillId="3" borderId="11" xfId="2" applyNumberFormat="1" applyFont="1" applyFill="1" applyBorder="1" applyAlignment="1">
      <alignment horizontal="center" vertical="center" wrapText="1"/>
    </xf>
    <xf numFmtId="49" fontId="14" fillId="3" borderId="12" xfId="2" applyNumberFormat="1" applyFont="1" applyFill="1" applyBorder="1" applyAlignment="1">
      <alignment horizontal="center" vertical="center" wrapText="1"/>
    </xf>
    <xf numFmtId="4" fontId="8" fillId="3" borderId="5" xfId="0" applyNumberFormat="1" applyFont="1" applyFill="1" applyBorder="1" applyAlignment="1">
      <alignment horizontal="center" vertical="center" wrapText="1"/>
    </xf>
    <xf numFmtId="4" fontId="2" fillId="0" borderId="0" xfId="0" applyNumberFormat="1" applyFont="1" applyBorder="1" applyAlignment="1">
      <alignment vertical="center"/>
    </xf>
  </cellXfs>
  <cellStyles count="3">
    <cellStyle name="Excel Built-in Normal" xfId="1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X42"/>
  <sheetViews>
    <sheetView tabSelected="1" view="pageBreakPreview" topLeftCell="AF31" zoomScale="86" zoomScaleNormal="100" zoomScaleSheetLayoutView="86" workbookViewId="0">
      <selection activeCell="AV33" sqref="AV33:AX34"/>
    </sheetView>
  </sheetViews>
  <sheetFormatPr defaultRowHeight="12.75" x14ac:dyDescent="0.2"/>
  <cols>
    <col min="1" max="1" width="55.5703125" style="4" customWidth="1"/>
    <col min="2" max="2" width="35.28515625" style="10" customWidth="1"/>
    <col min="3" max="3" width="28.7109375" style="21" customWidth="1"/>
    <col min="4" max="4" width="10.42578125" style="25" customWidth="1"/>
    <col min="5" max="20" width="9.5703125" style="25" customWidth="1"/>
    <col min="21" max="21" width="68.85546875" bestFit="1" customWidth="1"/>
    <col min="22" max="22" width="33.140625" customWidth="1"/>
    <col min="23" max="23" width="31.28515625" customWidth="1"/>
    <col min="24" max="24" width="9.140625" style="65"/>
    <col min="25" max="25" width="11.5703125" style="65" customWidth="1"/>
    <col min="26" max="26" width="65.85546875" customWidth="1"/>
    <col min="27" max="27" width="32.85546875" style="80" customWidth="1"/>
    <col min="28" max="28" width="26" style="80" customWidth="1"/>
    <col min="29" max="29" width="12" style="80" customWidth="1"/>
    <col min="30" max="30" width="11.7109375" style="80" bestFit="1" customWidth="1"/>
    <col min="31" max="31" width="12.5703125" style="80" customWidth="1"/>
    <col min="32" max="32" width="11.5703125" style="80" bestFit="1" customWidth="1"/>
    <col min="33" max="35" width="9.140625" style="80"/>
    <col min="36" max="36" width="10.42578125" style="80" bestFit="1" customWidth="1"/>
    <col min="37" max="38" width="11.5703125" style="80" customWidth="1"/>
    <col min="39" max="39" width="12.5703125" style="80" customWidth="1"/>
    <col min="40" max="40" width="11.5703125" style="80" customWidth="1"/>
    <col min="41" max="41" width="71.85546875" customWidth="1"/>
    <col min="42" max="42" width="36.42578125" customWidth="1"/>
    <col min="43" max="43" width="28.28515625" customWidth="1"/>
    <col min="44" max="47" width="9.140625" style="65"/>
    <col min="48" max="48" width="11.5703125" bestFit="1" customWidth="1"/>
    <col min="49" max="49" width="13.28515625" customWidth="1"/>
    <col min="50" max="50" width="11.7109375" customWidth="1"/>
  </cols>
  <sheetData>
    <row r="1" spans="1:47" s="1" customFormat="1" ht="16.5" customHeight="1" x14ac:dyDescent="0.2">
      <c r="A1" s="12" t="s">
        <v>15</v>
      </c>
      <c r="B1" s="12"/>
      <c r="C1" s="19"/>
      <c r="D1" s="22" t="s">
        <v>25</v>
      </c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X1" s="14"/>
      <c r="Y1" s="14"/>
      <c r="AR1" s="14"/>
      <c r="AS1" s="14"/>
      <c r="AT1" s="14"/>
      <c r="AU1" s="14"/>
    </row>
    <row r="2" spans="1:47" s="1" customFormat="1" ht="16.5" customHeight="1" x14ac:dyDescent="0.2">
      <c r="A2" s="12" t="s">
        <v>14</v>
      </c>
      <c r="B2" s="12"/>
      <c r="C2" s="19"/>
      <c r="D2" s="24" t="s">
        <v>26</v>
      </c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X2" s="14"/>
      <c r="Y2" s="14"/>
      <c r="AR2" s="14"/>
      <c r="AS2" s="14"/>
      <c r="AT2" s="14"/>
      <c r="AU2" s="14"/>
    </row>
    <row r="3" spans="1:47" s="1" customFormat="1" ht="16.5" customHeight="1" x14ac:dyDescent="0.2">
      <c r="A3" s="12" t="s">
        <v>13</v>
      </c>
      <c r="B3" s="12"/>
      <c r="C3" s="19"/>
      <c r="D3" s="24" t="s">
        <v>27</v>
      </c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X3" s="14"/>
      <c r="Y3" s="14"/>
      <c r="AR3" s="14"/>
      <c r="AS3" s="14"/>
      <c r="AT3" s="14"/>
      <c r="AU3" s="14"/>
    </row>
    <row r="4" spans="1:47" s="1" customFormat="1" ht="16.5" customHeight="1" x14ac:dyDescent="0.2">
      <c r="A4" s="12" t="s">
        <v>12</v>
      </c>
      <c r="B4" s="12"/>
      <c r="C4" s="20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X4" s="14"/>
      <c r="Y4" s="14"/>
      <c r="AR4" s="14"/>
      <c r="AS4" s="14"/>
      <c r="AT4" s="14"/>
      <c r="AU4" s="14"/>
    </row>
    <row r="5" spans="1:47" s="1" customFormat="1" x14ac:dyDescent="0.2">
      <c r="A5" s="3" t="s">
        <v>61</v>
      </c>
      <c r="B5" s="10"/>
      <c r="C5" s="21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X5" s="14"/>
      <c r="Y5" s="14"/>
      <c r="AR5" s="14"/>
      <c r="AS5" s="14"/>
      <c r="AT5" s="14"/>
      <c r="AU5" s="14"/>
    </row>
    <row r="6" spans="1:47" s="1" customFormat="1" ht="15.75" customHeight="1" x14ac:dyDescent="0.2">
      <c r="X6" s="14"/>
      <c r="Y6" s="14"/>
      <c r="AR6" s="14"/>
      <c r="AS6" s="14"/>
      <c r="AT6" s="14"/>
      <c r="AU6" s="14"/>
    </row>
    <row r="7" spans="1:47" s="5" customFormat="1" ht="71.25" customHeight="1" x14ac:dyDescent="0.2">
      <c r="A7" s="90" t="s">
        <v>28</v>
      </c>
      <c r="B7" s="82" t="s">
        <v>11</v>
      </c>
      <c r="C7" s="82" t="s">
        <v>52</v>
      </c>
      <c r="D7" s="27" t="s">
        <v>62</v>
      </c>
      <c r="E7" s="27" t="s">
        <v>64</v>
      </c>
      <c r="F7" s="27" t="s">
        <v>64</v>
      </c>
      <c r="G7" s="27" t="s">
        <v>64</v>
      </c>
      <c r="H7" s="27" t="s">
        <v>68</v>
      </c>
      <c r="I7" s="27" t="s">
        <v>68</v>
      </c>
      <c r="J7" s="27" t="s">
        <v>71</v>
      </c>
      <c r="K7" s="27" t="s">
        <v>71</v>
      </c>
      <c r="L7" s="27" t="s">
        <v>71</v>
      </c>
      <c r="M7" s="27" t="s">
        <v>73</v>
      </c>
      <c r="N7" s="27" t="s">
        <v>73</v>
      </c>
      <c r="O7" s="27" t="s">
        <v>73</v>
      </c>
      <c r="P7" s="27" t="s">
        <v>73</v>
      </c>
      <c r="Q7" s="27" t="s">
        <v>73</v>
      </c>
      <c r="R7" s="27" t="s">
        <v>73</v>
      </c>
      <c r="S7" s="27" t="s">
        <v>73</v>
      </c>
      <c r="T7" s="68" t="s">
        <v>68</v>
      </c>
      <c r="U7" s="84" t="s">
        <v>53</v>
      </c>
      <c r="V7" s="86" t="s">
        <v>11</v>
      </c>
      <c r="W7" s="88" t="s">
        <v>56</v>
      </c>
      <c r="X7" s="68" t="s">
        <v>78</v>
      </c>
      <c r="Y7" s="68" t="s">
        <v>73</v>
      </c>
      <c r="Z7" s="90" t="s">
        <v>28</v>
      </c>
      <c r="AA7" s="82" t="s">
        <v>11</v>
      </c>
      <c r="AB7" s="83" t="s">
        <v>79</v>
      </c>
      <c r="AC7" s="79" t="s">
        <v>64</v>
      </c>
      <c r="AD7" s="79" t="s">
        <v>64</v>
      </c>
      <c r="AE7" s="79" t="s">
        <v>64</v>
      </c>
      <c r="AF7" s="79" t="s">
        <v>64</v>
      </c>
      <c r="AG7" s="79" t="s">
        <v>68</v>
      </c>
      <c r="AH7" s="79" t="s">
        <v>68</v>
      </c>
      <c r="AI7" s="79" t="s">
        <v>68</v>
      </c>
      <c r="AJ7" s="79" t="s">
        <v>73</v>
      </c>
      <c r="AK7" s="79" t="s">
        <v>73</v>
      </c>
      <c r="AL7" s="79" t="s">
        <v>73</v>
      </c>
      <c r="AM7" s="79" t="s">
        <v>73</v>
      </c>
      <c r="AN7" s="79" t="s">
        <v>73</v>
      </c>
      <c r="AO7" s="90" t="s">
        <v>81</v>
      </c>
      <c r="AP7" s="82" t="s">
        <v>11</v>
      </c>
      <c r="AQ7" s="82" t="s">
        <v>104</v>
      </c>
      <c r="AR7" s="68" t="s">
        <v>73</v>
      </c>
      <c r="AS7" s="68" t="s">
        <v>73</v>
      </c>
      <c r="AT7" s="68" t="s">
        <v>73</v>
      </c>
      <c r="AU7" s="68" t="s">
        <v>73</v>
      </c>
    </row>
    <row r="8" spans="1:47" s="5" customFormat="1" ht="22.5" customHeight="1" x14ac:dyDescent="0.2">
      <c r="A8" s="90"/>
      <c r="B8" s="82"/>
      <c r="C8" s="82"/>
      <c r="D8" s="28" t="s">
        <v>63</v>
      </c>
      <c r="E8" s="28" t="s">
        <v>65</v>
      </c>
      <c r="F8" s="28" t="s">
        <v>66</v>
      </c>
      <c r="G8" s="28" t="s">
        <v>67</v>
      </c>
      <c r="H8" s="28" t="s">
        <v>69</v>
      </c>
      <c r="I8" s="28" t="s">
        <v>70</v>
      </c>
      <c r="J8" s="28" t="s">
        <v>57</v>
      </c>
      <c r="K8" s="28" t="s">
        <v>58</v>
      </c>
      <c r="L8" s="28" t="s">
        <v>72</v>
      </c>
      <c r="M8" s="28" t="s">
        <v>67</v>
      </c>
      <c r="N8" s="28" t="s">
        <v>59</v>
      </c>
      <c r="O8" s="28" t="s">
        <v>74</v>
      </c>
      <c r="P8" s="28" t="s">
        <v>75</v>
      </c>
      <c r="Q8" s="28" t="s">
        <v>76</v>
      </c>
      <c r="R8" s="28" t="s">
        <v>77</v>
      </c>
      <c r="S8" s="28" t="s">
        <v>60</v>
      </c>
      <c r="T8" s="29" t="s">
        <v>80</v>
      </c>
      <c r="U8" s="85"/>
      <c r="V8" s="87"/>
      <c r="W8" s="89"/>
      <c r="X8" s="29">
        <v>2</v>
      </c>
      <c r="Y8" s="29">
        <v>33</v>
      </c>
      <c r="Z8" s="90"/>
      <c r="AA8" s="82"/>
      <c r="AB8" s="83"/>
      <c r="AC8" s="29">
        <v>1</v>
      </c>
      <c r="AD8" s="29">
        <v>5</v>
      </c>
      <c r="AE8" s="29">
        <v>9</v>
      </c>
      <c r="AF8" s="29">
        <v>13</v>
      </c>
      <c r="AG8" s="29">
        <v>15</v>
      </c>
      <c r="AH8" s="29">
        <v>17</v>
      </c>
      <c r="AI8" s="29">
        <v>18</v>
      </c>
      <c r="AJ8" s="29">
        <v>26</v>
      </c>
      <c r="AK8" s="29">
        <v>29</v>
      </c>
      <c r="AL8" s="29">
        <v>32</v>
      </c>
      <c r="AM8" s="29">
        <v>36</v>
      </c>
      <c r="AN8" s="29">
        <v>39</v>
      </c>
      <c r="AO8" s="90"/>
      <c r="AP8" s="82"/>
      <c r="AQ8" s="82"/>
      <c r="AR8" s="69" t="s">
        <v>105</v>
      </c>
      <c r="AS8" s="69" t="s">
        <v>106</v>
      </c>
      <c r="AT8" s="69" t="s">
        <v>107</v>
      </c>
      <c r="AU8" s="69" t="s">
        <v>108</v>
      </c>
    </row>
    <row r="9" spans="1:47" s="14" customFormat="1" ht="12.75" customHeight="1" x14ac:dyDescent="0.2">
      <c r="A9" s="55" t="s">
        <v>10</v>
      </c>
      <c r="B9" s="49"/>
      <c r="C9" s="16">
        <f t="shared" ref="C9" si="0">SUM(C10:C11)</f>
        <v>0</v>
      </c>
      <c r="D9" s="7">
        <v>0</v>
      </c>
      <c r="E9" s="7">
        <v>0</v>
      </c>
      <c r="F9" s="7">
        <v>0</v>
      </c>
      <c r="G9" s="7">
        <v>0</v>
      </c>
      <c r="H9" s="7">
        <v>0</v>
      </c>
      <c r="I9" s="7">
        <v>0</v>
      </c>
      <c r="J9" s="7">
        <v>0</v>
      </c>
      <c r="K9" s="7">
        <v>0</v>
      </c>
      <c r="L9" s="7">
        <v>0</v>
      </c>
      <c r="M9" s="7">
        <v>0</v>
      </c>
      <c r="N9" s="7">
        <v>0</v>
      </c>
      <c r="O9" s="7">
        <v>0</v>
      </c>
      <c r="P9" s="7">
        <v>0</v>
      </c>
      <c r="Q9" s="7">
        <v>0</v>
      </c>
      <c r="R9" s="7">
        <v>0</v>
      </c>
      <c r="S9" s="7">
        <v>0</v>
      </c>
      <c r="T9" s="7">
        <v>0</v>
      </c>
      <c r="U9" s="33" t="s">
        <v>10</v>
      </c>
      <c r="V9" s="34"/>
      <c r="W9" s="41">
        <f>SUM(W10:W11)</f>
        <v>0</v>
      </c>
      <c r="X9" s="30">
        <v>0</v>
      </c>
      <c r="Y9" s="30">
        <v>0</v>
      </c>
      <c r="Z9" s="33" t="s">
        <v>10</v>
      </c>
      <c r="AA9" s="34"/>
      <c r="AB9" s="33">
        <f t="shared" ref="AB9" si="1">SUM(AB10:AB11)</f>
        <v>0</v>
      </c>
      <c r="AC9" s="30">
        <v>0</v>
      </c>
      <c r="AD9" s="30">
        <v>0</v>
      </c>
      <c r="AE9" s="30">
        <v>0</v>
      </c>
      <c r="AF9" s="30">
        <v>0</v>
      </c>
      <c r="AG9" s="30">
        <v>0</v>
      </c>
      <c r="AH9" s="30">
        <v>0</v>
      </c>
      <c r="AI9" s="30">
        <v>0</v>
      </c>
      <c r="AJ9" s="30">
        <v>0</v>
      </c>
      <c r="AK9" s="30">
        <v>0</v>
      </c>
      <c r="AL9" s="30">
        <v>0</v>
      </c>
      <c r="AM9" s="30">
        <v>0</v>
      </c>
      <c r="AN9" s="30">
        <v>0</v>
      </c>
      <c r="AO9" s="66" t="s">
        <v>10</v>
      </c>
      <c r="AP9" s="37"/>
      <c r="AQ9" s="33">
        <v>0</v>
      </c>
      <c r="AR9" s="45">
        <f>SUM(AR10:AR11)</f>
        <v>0</v>
      </c>
      <c r="AS9" s="45">
        <f t="shared" ref="AS9:AU9" si="2">SUM(AS10:AS11)</f>
        <v>0</v>
      </c>
      <c r="AT9" s="45">
        <f t="shared" si="2"/>
        <v>0</v>
      </c>
      <c r="AU9" s="45">
        <f t="shared" si="2"/>
        <v>0</v>
      </c>
    </row>
    <row r="10" spans="1:47" s="14" customFormat="1" ht="23.25" customHeight="1" x14ac:dyDescent="0.2">
      <c r="A10" s="48" t="s">
        <v>16</v>
      </c>
      <c r="B10" s="49" t="s">
        <v>29</v>
      </c>
      <c r="C10" s="49">
        <v>0</v>
      </c>
      <c r="D10" s="7">
        <v>0</v>
      </c>
      <c r="E10" s="7">
        <v>0</v>
      </c>
      <c r="F10" s="7">
        <v>0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  <c r="P10" s="7">
        <v>0</v>
      </c>
      <c r="Q10" s="7">
        <v>0</v>
      </c>
      <c r="R10" s="7">
        <v>0</v>
      </c>
      <c r="S10" s="7">
        <v>0</v>
      </c>
      <c r="T10" s="7">
        <v>0</v>
      </c>
      <c r="U10" s="35" t="s">
        <v>16</v>
      </c>
      <c r="V10" s="34" t="s">
        <v>29</v>
      </c>
      <c r="W10" s="42">
        <v>0</v>
      </c>
      <c r="X10" s="31">
        <v>0</v>
      </c>
      <c r="Y10" s="31">
        <v>0</v>
      </c>
      <c r="Z10" s="35" t="s">
        <v>16</v>
      </c>
      <c r="AA10" s="34" t="s">
        <v>29</v>
      </c>
      <c r="AB10" s="42">
        <v>0</v>
      </c>
      <c r="AC10" s="31">
        <v>0</v>
      </c>
      <c r="AD10" s="31">
        <v>0</v>
      </c>
      <c r="AE10" s="31">
        <v>0</v>
      </c>
      <c r="AF10" s="31">
        <v>0</v>
      </c>
      <c r="AG10" s="31">
        <v>0</v>
      </c>
      <c r="AH10" s="31">
        <v>0</v>
      </c>
      <c r="AI10" s="31">
        <v>0</v>
      </c>
      <c r="AJ10" s="31">
        <v>0</v>
      </c>
      <c r="AK10" s="31">
        <v>0</v>
      </c>
      <c r="AL10" s="31">
        <v>0</v>
      </c>
      <c r="AM10" s="31">
        <v>0</v>
      </c>
      <c r="AN10" s="31">
        <v>0</v>
      </c>
      <c r="AO10" s="36" t="s">
        <v>16</v>
      </c>
      <c r="AP10" s="37" t="s">
        <v>82</v>
      </c>
      <c r="AQ10" s="34">
        <v>0</v>
      </c>
      <c r="AR10" s="71">
        <f>$C$10*12*AR34</f>
        <v>0</v>
      </c>
      <c r="AS10" s="71">
        <f t="shared" ref="AS10:AU10" si="3">$C$10*12*AS34</f>
        <v>0</v>
      </c>
      <c r="AT10" s="71">
        <f t="shared" si="3"/>
        <v>0</v>
      </c>
      <c r="AU10" s="71">
        <f t="shared" si="3"/>
        <v>0</v>
      </c>
    </row>
    <row r="11" spans="1:47" s="14" customFormat="1" ht="27.75" customHeight="1" x14ac:dyDescent="0.2">
      <c r="A11" s="53" t="s">
        <v>20</v>
      </c>
      <c r="B11" s="49" t="s">
        <v>29</v>
      </c>
      <c r="C11" s="49">
        <v>0</v>
      </c>
      <c r="D11" s="13">
        <v>0</v>
      </c>
      <c r="E11" s="13">
        <v>0</v>
      </c>
      <c r="F11" s="13">
        <v>0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3">
        <v>0</v>
      </c>
      <c r="O11" s="13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36" t="s">
        <v>20</v>
      </c>
      <c r="V11" s="34" t="s">
        <v>29</v>
      </c>
      <c r="W11" s="42">
        <v>0</v>
      </c>
      <c r="X11" s="31">
        <v>0</v>
      </c>
      <c r="Y11" s="31">
        <v>0</v>
      </c>
      <c r="Z11" s="36" t="s">
        <v>20</v>
      </c>
      <c r="AA11" s="34" t="s">
        <v>29</v>
      </c>
      <c r="AB11" s="42">
        <v>0</v>
      </c>
      <c r="AC11" s="31">
        <v>0</v>
      </c>
      <c r="AD11" s="31">
        <v>0</v>
      </c>
      <c r="AE11" s="31">
        <v>0</v>
      </c>
      <c r="AF11" s="31">
        <v>0</v>
      </c>
      <c r="AG11" s="31">
        <v>0</v>
      </c>
      <c r="AH11" s="31">
        <v>0</v>
      </c>
      <c r="AI11" s="31">
        <v>0</v>
      </c>
      <c r="AJ11" s="31">
        <v>0</v>
      </c>
      <c r="AK11" s="31">
        <v>0</v>
      </c>
      <c r="AL11" s="31">
        <v>0</v>
      </c>
      <c r="AM11" s="31">
        <v>0</v>
      </c>
      <c r="AN11" s="31">
        <v>0</v>
      </c>
      <c r="AO11" s="36" t="s">
        <v>20</v>
      </c>
      <c r="AP11" s="37" t="s">
        <v>83</v>
      </c>
      <c r="AQ11" s="34">
        <v>0</v>
      </c>
      <c r="AR11" s="71">
        <f>$C$11*12*AR34</f>
        <v>0</v>
      </c>
      <c r="AS11" s="71">
        <f t="shared" ref="AS11:AU11" si="4">$C$11*12*AS34</f>
        <v>0</v>
      </c>
      <c r="AT11" s="71">
        <f t="shared" si="4"/>
        <v>0</v>
      </c>
      <c r="AU11" s="71">
        <f t="shared" si="4"/>
        <v>0</v>
      </c>
    </row>
    <row r="12" spans="1:47" s="14" customFormat="1" ht="23.85" customHeight="1" x14ac:dyDescent="0.2">
      <c r="A12" s="51" t="s">
        <v>9</v>
      </c>
      <c r="B12" s="49"/>
      <c r="C12" s="16">
        <f>SUM(C13:C19)</f>
        <v>9.4499999999999993</v>
      </c>
      <c r="D12" s="56">
        <f>SUM(D13:D19)</f>
        <v>54794.879999999997</v>
      </c>
      <c r="E12" s="56">
        <f t="shared" ref="E12:S12" si="5">SUM(E13:E19)</f>
        <v>79935.66</v>
      </c>
      <c r="F12" s="56">
        <f t="shared" si="5"/>
        <v>64581.3</v>
      </c>
      <c r="G12" s="56">
        <f t="shared" si="5"/>
        <v>58253.58</v>
      </c>
      <c r="H12" s="56">
        <f t="shared" si="5"/>
        <v>57425.759999999995</v>
      </c>
      <c r="I12" s="56">
        <f t="shared" si="5"/>
        <v>59013.36</v>
      </c>
      <c r="J12" s="56">
        <f t="shared" si="5"/>
        <v>57267</v>
      </c>
      <c r="K12" s="56">
        <f t="shared" si="5"/>
        <v>59274.180000000008</v>
      </c>
      <c r="L12" s="56">
        <f t="shared" si="5"/>
        <v>59988.600000000006</v>
      </c>
      <c r="M12" s="56">
        <f t="shared" si="5"/>
        <v>58004.100000000006</v>
      </c>
      <c r="N12" s="56">
        <f t="shared" si="5"/>
        <v>58196.880000000005</v>
      </c>
      <c r="O12" s="56">
        <f t="shared" si="5"/>
        <v>58378.319999999992</v>
      </c>
      <c r="P12" s="56">
        <f t="shared" si="5"/>
        <v>58786.559999999998</v>
      </c>
      <c r="Q12" s="56">
        <f t="shared" si="5"/>
        <v>58151.51999999999</v>
      </c>
      <c r="R12" s="56">
        <f t="shared" si="5"/>
        <v>58344.3</v>
      </c>
      <c r="S12" s="56">
        <f t="shared" si="5"/>
        <v>58219.56</v>
      </c>
      <c r="T12" s="56">
        <f t="shared" ref="T12" si="6">SUM(T13:T19)</f>
        <v>58537.080000000009</v>
      </c>
      <c r="U12" s="50" t="s">
        <v>9</v>
      </c>
      <c r="V12" s="34"/>
      <c r="W12" s="41">
        <f>SUM(W13:W19)</f>
        <v>9.58</v>
      </c>
      <c r="X12" s="32">
        <f t="shared" ref="X12:Y12" si="7">X13+X14+X15+X16+X17+X18+X19</f>
        <v>45880.536</v>
      </c>
      <c r="Y12" s="32">
        <f t="shared" si="7"/>
        <v>61411.632000000005</v>
      </c>
      <c r="Z12" s="50" t="s">
        <v>9</v>
      </c>
      <c r="AA12" s="34"/>
      <c r="AB12" s="41">
        <f>SUM(AB13:AB19)</f>
        <v>9.58</v>
      </c>
      <c r="AC12" s="32">
        <f t="shared" ref="AC12:AH12" si="8">AC13+AC14+AC15+AC16+AC17+AC18+AC19</f>
        <v>46639.271999999997</v>
      </c>
      <c r="AD12" s="32">
        <f t="shared" si="8"/>
        <v>46570.296000000002</v>
      </c>
      <c r="AE12" s="32">
        <f t="shared" si="8"/>
        <v>46156.44</v>
      </c>
      <c r="AF12" s="32">
        <f t="shared" si="8"/>
        <v>46409.351999999999</v>
      </c>
      <c r="AG12" s="32">
        <f t="shared" si="8"/>
        <v>58250.232000000004</v>
      </c>
      <c r="AH12" s="32">
        <f t="shared" si="8"/>
        <v>38431.128000000004</v>
      </c>
      <c r="AI12" s="32">
        <f t="shared" ref="AI12:AL12" si="9">AI13+AI14+AI15+AI16+AI17+AI18+AI19</f>
        <v>37856.328000000001</v>
      </c>
      <c r="AJ12" s="32">
        <f t="shared" si="9"/>
        <v>58790.543999999994</v>
      </c>
      <c r="AK12" s="32">
        <f t="shared" si="9"/>
        <v>58491.648000000001</v>
      </c>
      <c r="AL12" s="32">
        <f t="shared" si="9"/>
        <v>62492.256000000001</v>
      </c>
      <c r="AM12" s="32">
        <f t="shared" ref="AM12:AN12" si="10">AM13+AM14+AM15+AM16+AM17+AM18+AM19</f>
        <v>46282.896000000008</v>
      </c>
      <c r="AN12" s="32">
        <f t="shared" si="10"/>
        <v>37258.536000000007</v>
      </c>
      <c r="AO12" s="66" t="s">
        <v>9</v>
      </c>
      <c r="AP12" s="37"/>
      <c r="AQ12" s="33">
        <f>SUM(AQ13:AQ18)</f>
        <v>4.4300000000000006</v>
      </c>
      <c r="AR12" s="45">
        <f>SUM(AR13:AR18)</f>
        <v>30784.956000000002</v>
      </c>
      <c r="AS12" s="45">
        <f t="shared" ref="AS12:AU12" si="11">SUM(AS13:AS18)</f>
        <v>31656.78</v>
      </c>
      <c r="AT12" s="45">
        <f t="shared" si="11"/>
        <v>31396.295999999998</v>
      </c>
      <c r="AU12" s="45">
        <f t="shared" si="11"/>
        <v>30763.692000000006</v>
      </c>
    </row>
    <row r="13" spans="1:47" s="14" customFormat="1" ht="28.5" customHeight="1" x14ac:dyDescent="0.2">
      <c r="A13" s="48" t="s">
        <v>30</v>
      </c>
      <c r="B13" s="49" t="s">
        <v>17</v>
      </c>
      <c r="C13" s="49">
        <v>0.39</v>
      </c>
      <c r="D13" s="13">
        <f t="shared" ref="D13" si="12">$C$13*12*D34</f>
        <v>2261.3759999999997</v>
      </c>
      <c r="E13" s="13">
        <f t="shared" ref="E13:S13" si="13">$C$13*12*E34</f>
        <v>3298.9319999999998</v>
      </c>
      <c r="F13" s="13">
        <f t="shared" si="13"/>
        <v>2665.2599999999998</v>
      </c>
      <c r="G13" s="13">
        <f t="shared" si="13"/>
        <v>2404.116</v>
      </c>
      <c r="H13" s="13">
        <f t="shared" si="13"/>
        <v>2369.9519999999998</v>
      </c>
      <c r="I13" s="13">
        <f t="shared" si="13"/>
        <v>2435.4719999999998</v>
      </c>
      <c r="J13" s="13">
        <f t="shared" si="13"/>
        <v>2363.3999999999996</v>
      </c>
      <c r="K13" s="13">
        <f t="shared" si="13"/>
        <v>2446.2359999999999</v>
      </c>
      <c r="L13" s="13">
        <f t="shared" si="13"/>
        <v>2475.7199999999998</v>
      </c>
      <c r="M13" s="13">
        <f t="shared" si="13"/>
        <v>2393.8199999999997</v>
      </c>
      <c r="N13" s="13">
        <f t="shared" si="13"/>
        <v>2401.7759999999998</v>
      </c>
      <c r="O13" s="13">
        <f t="shared" si="13"/>
        <v>2409.2639999999997</v>
      </c>
      <c r="P13" s="13">
        <f t="shared" si="13"/>
        <v>2426.1119999999996</v>
      </c>
      <c r="Q13" s="13">
        <f t="shared" si="13"/>
        <v>2399.9039999999995</v>
      </c>
      <c r="R13" s="13">
        <f t="shared" si="13"/>
        <v>2407.8599999999997</v>
      </c>
      <c r="S13" s="13">
        <f t="shared" si="13"/>
        <v>2402.7119999999995</v>
      </c>
      <c r="T13" s="13">
        <f t="shared" ref="T13" si="14">$C$13*12*T34</f>
        <v>2415.8160000000003</v>
      </c>
      <c r="U13" s="35" t="s">
        <v>30</v>
      </c>
      <c r="V13" s="34" t="s">
        <v>17</v>
      </c>
      <c r="W13" s="42">
        <v>0.39</v>
      </c>
      <c r="X13" s="31">
        <f t="shared" ref="X13:Y13" si="15">$W$13*12*X34</f>
        <v>1867.788</v>
      </c>
      <c r="Y13" s="31">
        <f t="shared" si="15"/>
        <v>2500.056</v>
      </c>
      <c r="Z13" s="35" t="s">
        <v>30</v>
      </c>
      <c r="AA13" s="34" t="s">
        <v>17</v>
      </c>
      <c r="AB13" s="42">
        <v>0.39</v>
      </c>
      <c r="AC13" s="31">
        <f>$AB$13*12*AC34</f>
        <v>1898.6759999999999</v>
      </c>
      <c r="AD13" s="31">
        <f t="shared" ref="AD13:AH13" si="16">$AB$13*12*AD34</f>
        <v>1895.8679999999999</v>
      </c>
      <c r="AE13" s="31">
        <f t="shared" si="16"/>
        <v>1879.02</v>
      </c>
      <c r="AF13" s="31">
        <f t="shared" si="16"/>
        <v>1889.3159999999998</v>
      </c>
      <c r="AG13" s="31">
        <f t="shared" si="16"/>
        <v>2371.3559999999998</v>
      </c>
      <c r="AH13" s="31">
        <f t="shared" si="16"/>
        <v>1564.5239999999999</v>
      </c>
      <c r="AI13" s="31">
        <f t="shared" ref="AI13:AL13" si="17">$AB$13*12*AI34</f>
        <v>1541.124</v>
      </c>
      <c r="AJ13" s="31">
        <f t="shared" si="17"/>
        <v>2393.3519999999999</v>
      </c>
      <c r="AK13" s="31">
        <f t="shared" si="17"/>
        <v>2381.1839999999997</v>
      </c>
      <c r="AL13" s="31">
        <f t="shared" si="17"/>
        <v>2544.0479999999998</v>
      </c>
      <c r="AM13" s="31">
        <f t="shared" ref="AM13:AN13" si="18">$AB$13*12*AM34</f>
        <v>1884.1679999999999</v>
      </c>
      <c r="AN13" s="31">
        <f t="shared" si="18"/>
        <v>1516.788</v>
      </c>
      <c r="AO13" s="36" t="s">
        <v>84</v>
      </c>
      <c r="AP13" s="37" t="s">
        <v>17</v>
      </c>
      <c r="AQ13" s="34">
        <v>0.41</v>
      </c>
      <c r="AR13" s="71">
        <f>$AQ$13*12*AR34</f>
        <v>2849.172</v>
      </c>
      <c r="AS13" s="71">
        <f t="shared" ref="AS13:AU13" si="19">$AQ$13*12*AS34</f>
        <v>2929.86</v>
      </c>
      <c r="AT13" s="71">
        <f t="shared" si="19"/>
        <v>2905.752</v>
      </c>
      <c r="AU13" s="71">
        <f t="shared" si="19"/>
        <v>2847.2040000000002</v>
      </c>
    </row>
    <row r="14" spans="1:47" s="14" customFormat="1" ht="48" customHeight="1" x14ac:dyDescent="0.2">
      <c r="A14" s="48" t="s">
        <v>31</v>
      </c>
      <c r="B14" s="49" t="s">
        <v>8</v>
      </c>
      <c r="C14" s="49">
        <v>0.7</v>
      </c>
      <c r="D14" s="13">
        <f t="shared" ref="D14" si="20">$C$14*12*D34</f>
        <v>4058.8799999999992</v>
      </c>
      <c r="E14" s="13">
        <f t="shared" ref="E14:S14" si="21">$C$14*12*E34</f>
        <v>5921.1599999999989</v>
      </c>
      <c r="F14" s="13">
        <f t="shared" si="21"/>
        <v>4783.7999999999993</v>
      </c>
      <c r="G14" s="13">
        <f t="shared" si="21"/>
        <v>4315.08</v>
      </c>
      <c r="H14" s="13">
        <f t="shared" si="21"/>
        <v>4253.7599999999993</v>
      </c>
      <c r="I14" s="13">
        <f t="shared" si="21"/>
        <v>4371.3599999999988</v>
      </c>
      <c r="J14" s="13">
        <f t="shared" si="21"/>
        <v>4241.9999999999991</v>
      </c>
      <c r="K14" s="13">
        <f t="shared" si="21"/>
        <v>4390.6799999999994</v>
      </c>
      <c r="L14" s="13">
        <f t="shared" si="21"/>
        <v>4443.5999999999995</v>
      </c>
      <c r="M14" s="13">
        <f t="shared" si="21"/>
        <v>4296.5999999999995</v>
      </c>
      <c r="N14" s="13">
        <f t="shared" si="21"/>
        <v>4310.8799999999992</v>
      </c>
      <c r="O14" s="13">
        <f t="shared" si="21"/>
        <v>4324.3199999999988</v>
      </c>
      <c r="P14" s="13">
        <f t="shared" si="21"/>
        <v>4354.5599999999995</v>
      </c>
      <c r="Q14" s="13">
        <f t="shared" si="21"/>
        <v>4307.5199999999986</v>
      </c>
      <c r="R14" s="13">
        <f t="shared" si="21"/>
        <v>4321.7999999999993</v>
      </c>
      <c r="S14" s="13">
        <f t="shared" si="21"/>
        <v>4312.5599999999995</v>
      </c>
      <c r="T14" s="13">
        <f t="shared" ref="T14" si="22">$C$14*12*T34</f>
        <v>4336.08</v>
      </c>
      <c r="U14" s="35" t="s">
        <v>31</v>
      </c>
      <c r="V14" s="34" t="s">
        <v>8</v>
      </c>
      <c r="W14" s="42">
        <v>0.71</v>
      </c>
      <c r="X14" s="31">
        <f t="shared" ref="X14:Y14" si="23">$W$14*12*X34</f>
        <v>3400.3319999999999</v>
      </c>
      <c r="Y14" s="31">
        <f t="shared" si="23"/>
        <v>4551.384</v>
      </c>
      <c r="Z14" s="35" t="s">
        <v>31</v>
      </c>
      <c r="AA14" s="34" t="s">
        <v>8</v>
      </c>
      <c r="AB14" s="42">
        <v>0.71</v>
      </c>
      <c r="AC14" s="31">
        <f>$AB$14*12*AC34</f>
        <v>3456.5639999999999</v>
      </c>
      <c r="AD14" s="31">
        <f t="shared" ref="AD14:AH14" si="24">$AB$14*12*AD34</f>
        <v>3451.4520000000002</v>
      </c>
      <c r="AE14" s="31">
        <f t="shared" si="24"/>
        <v>3420.7799999999997</v>
      </c>
      <c r="AF14" s="31">
        <f t="shared" si="24"/>
        <v>3439.5239999999999</v>
      </c>
      <c r="AG14" s="31">
        <f t="shared" si="24"/>
        <v>4317.0839999999998</v>
      </c>
      <c r="AH14" s="31">
        <f t="shared" si="24"/>
        <v>2848.2359999999999</v>
      </c>
      <c r="AI14" s="31">
        <f t="shared" ref="AI14:AL14" si="25">$AB$14*12*AI34</f>
        <v>2805.636</v>
      </c>
      <c r="AJ14" s="31">
        <f t="shared" si="25"/>
        <v>4357.1279999999997</v>
      </c>
      <c r="AK14" s="31">
        <f t="shared" si="25"/>
        <v>4334.9759999999997</v>
      </c>
      <c r="AL14" s="31">
        <f t="shared" si="25"/>
        <v>4631.4719999999998</v>
      </c>
      <c r="AM14" s="31">
        <f t="shared" ref="AM14:AN14" si="26">$AB$14*12*AM34</f>
        <v>3430.152</v>
      </c>
      <c r="AN14" s="31">
        <f t="shared" si="26"/>
        <v>2761.3319999999999</v>
      </c>
      <c r="AO14" s="36" t="s">
        <v>85</v>
      </c>
      <c r="AP14" s="37" t="s">
        <v>8</v>
      </c>
      <c r="AQ14" s="34">
        <v>0.49</v>
      </c>
      <c r="AR14" s="71">
        <f>$AQ$14*12*AR34</f>
        <v>3405.1080000000002</v>
      </c>
      <c r="AS14" s="71">
        <f t="shared" ref="AS14:AU14" si="27">$AQ$14*12*AS34</f>
        <v>3501.54</v>
      </c>
      <c r="AT14" s="71">
        <f t="shared" si="27"/>
        <v>3472.7280000000001</v>
      </c>
      <c r="AU14" s="71">
        <f t="shared" si="27"/>
        <v>3402.7560000000003</v>
      </c>
    </row>
    <row r="15" spans="1:47" s="14" customFormat="1" ht="35.25" customHeight="1" x14ac:dyDescent="0.2">
      <c r="A15" s="48" t="s">
        <v>32</v>
      </c>
      <c r="B15" s="49" t="s">
        <v>18</v>
      </c>
      <c r="C15" s="49">
        <v>0.38</v>
      </c>
      <c r="D15" s="13">
        <f t="shared" ref="D15" si="28">$C$15*12*D34</f>
        <v>2203.3920000000003</v>
      </c>
      <c r="E15" s="13">
        <f t="shared" ref="E15:S15" si="29">$C$15*12*E34</f>
        <v>3214.3440000000001</v>
      </c>
      <c r="F15" s="13">
        <f t="shared" si="29"/>
        <v>2596.92</v>
      </c>
      <c r="G15" s="13">
        <f t="shared" si="29"/>
        <v>2342.4720000000007</v>
      </c>
      <c r="H15" s="13">
        <f t="shared" si="29"/>
        <v>2309.1840000000002</v>
      </c>
      <c r="I15" s="13">
        <f t="shared" si="29"/>
        <v>2373.0240000000003</v>
      </c>
      <c r="J15" s="13">
        <f t="shared" si="29"/>
        <v>2302.8000000000002</v>
      </c>
      <c r="K15" s="13">
        <f t="shared" si="29"/>
        <v>2383.5120000000006</v>
      </c>
      <c r="L15" s="13">
        <f t="shared" si="29"/>
        <v>2412.2400000000002</v>
      </c>
      <c r="M15" s="13">
        <f t="shared" si="29"/>
        <v>2332.44</v>
      </c>
      <c r="N15" s="13">
        <f t="shared" si="29"/>
        <v>2340.1920000000005</v>
      </c>
      <c r="O15" s="13">
        <f t="shared" si="29"/>
        <v>2347.4879999999998</v>
      </c>
      <c r="P15" s="13">
        <f t="shared" si="29"/>
        <v>2363.904</v>
      </c>
      <c r="Q15" s="13">
        <f t="shared" si="29"/>
        <v>2338.3679999999999</v>
      </c>
      <c r="R15" s="13">
        <f t="shared" si="29"/>
        <v>2346.1200000000003</v>
      </c>
      <c r="S15" s="13">
        <f t="shared" si="29"/>
        <v>2341.1040000000003</v>
      </c>
      <c r="T15" s="13">
        <f t="shared" ref="T15" si="30">$C$15*12*T34</f>
        <v>2353.8720000000003</v>
      </c>
      <c r="U15" s="35" t="s">
        <v>32</v>
      </c>
      <c r="V15" s="34" t="s">
        <v>18</v>
      </c>
      <c r="W15" s="42">
        <v>0.43</v>
      </c>
      <c r="X15" s="31">
        <f t="shared" ref="X15:Y15" si="31">$W$15*12*X34</f>
        <v>2059.3560000000002</v>
      </c>
      <c r="Y15" s="31">
        <f t="shared" si="31"/>
        <v>2756.4720000000002</v>
      </c>
      <c r="Z15" s="35" t="s">
        <v>32</v>
      </c>
      <c r="AA15" s="34" t="s">
        <v>18</v>
      </c>
      <c r="AB15" s="42">
        <v>0.43</v>
      </c>
      <c r="AC15" s="31">
        <f>$AB$15*12*AC34</f>
        <v>2093.4119999999998</v>
      </c>
      <c r="AD15" s="31">
        <f t="shared" ref="AD15:AH15" si="32">$AB$15*12*AD34</f>
        <v>2090.3160000000003</v>
      </c>
      <c r="AE15" s="31">
        <f t="shared" si="32"/>
        <v>2071.7400000000002</v>
      </c>
      <c r="AF15" s="31">
        <f t="shared" si="32"/>
        <v>2083.0920000000001</v>
      </c>
      <c r="AG15" s="31">
        <f t="shared" si="32"/>
        <v>2614.5720000000001</v>
      </c>
      <c r="AH15" s="31">
        <f t="shared" si="32"/>
        <v>1724.9880000000001</v>
      </c>
      <c r="AI15" s="31">
        <f t="shared" ref="AI15:AL15" si="33">$AB$15*12*AI34</f>
        <v>1699.1880000000001</v>
      </c>
      <c r="AJ15" s="31">
        <f t="shared" si="33"/>
        <v>2638.8240000000001</v>
      </c>
      <c r="AK15" s="31">
        <f t="shared" si="33"/>
        <v>2625.4080000000004</v>
      </c>
      <c r="AL15" s="31">
        <f t="shared" si="33"/>
        <v>2804.9760000000001</v>
      </c>
      <c r="AM15" s="31">
        <f t="shared" ref="AM15:AN15" si="34">$AB$15*12*AM34</f>
        <v>2077.4160000000002</v>
      </c>
      <c r="AN15" s="31">
        <f t="shared" si="34"/>
        <v>1672.3560000000002</v>
      </c>
      <c r="AO15" s="36" t="s">
        <v>86</v>
      </c>
      <c r="AP15" s="37" t="s">
        <v>18</v>
      </c>
      <c r="AQ15" s="34">
        <v>0.37</v>
      </c>
      <c r="AR15" s="71">
        <f>$AQ$15*12*AR34</f>
        <v>2571.2039999999997</v>
      </c>
      <c r="AS15" s="71">
        <f t="shared" ref="AS15:AU15" si="35">$AQ$15*12*AS34</f>
        <v>2644.0199999999995</v>
      </c>
      <c r="AT15" s="71">
        <f t="shared" si="35"/>
        <v>2622.2639999999997</v>
      </c>
      <c r="AU15" s="71">
        <f t="shared" si="35"/>
        <v>2569.4279999999999</v>
      </c>
    </row>
    <row r="16" spans="1:47" s="14" customFormat="1" ht="57.75" customHeight="1" x14ac:dyDescent="0.2">
      <c r="A16" s="54" t="s">
        <v>33</v>
      </c>
      <c r="B16" s="52" t="s">
        <v>7</v>
      </c>
      <c r="C16" s="49">
        <v>0.54</v>
      </c>
      <c r="D16" s="13">
        <f t="shared" ref="D16" si="36">$C$16*12*D34</f>
        <v>3131.136</v>
      </c>
      <c r="E16" s="13">
        <f t="shared" ref="E16:S16" si="37">$C$16*12*E34</f>
        <v>4567.7520000000004</v>
      </c>
      <c r="F16" s="13">
        <f t="shared" si="37"/>
        <v>3690.36</v>
      </c>
      <c r="G16" s="13">
        <f t="shared" si="37"/>
        <v>3328.7760000000003</v>
      </c>
      <c r="H16" s="13">
        <f t="shared" si="37"/>
        <v>3281.4720000000002</v>
      </c>
      <c r="I16" s="13">
        <f t="shared" si="37"/>
        <v>3372.192</v>
      </c>
      <c r="J16" s="13">
        <f t="shared" si="37"/>
        <v>3272.4</v>
      </c>
      <c r="K16" s="13">
        <f t="shared" si="37"/>
        <v>3387.0960000000005</v>
      </c>
      <c r="L16" s="13">
        <f t="shared" si="37"/>
        <v>3427.92</v>
      </c>
      <c r="M16" s="13">
        <f t="shared" si="37"/>
        <v>3314.5200000000004</v>
      </c>
      <c r="N16" s="13">
        <f t="shared" si="37"/>
        <v>3325.5360000000005</v>
      </c>
      <c r="O16" s="13">
        <f t="shared" si="37"/>
        <v>3335.904</v>
      </c>
      <c r="P16" s="13">
        <f t="shared" si="37"/>
        <v>3359.232</v>
      </c>
      <c r="Q16" s="13">
        <f t="shared" si="37"/>
        <v>3322.944</v>
      </c>
      <c r="R16" s="13">
        <f t="shared" si="37"/>
        <v>3333.96</v>
      </c>
      <c r="S16" s="13">
        <f t="shared" si="37"/>
        <v>3326.8319999999999</v>
      </c>
      <c r="T16" s="13">
        <f t="shared" ref="T16" si="38">$C$16*12*T34</f>
        <v>3344.9760000000006</v>
      </c>
      <c r="U16" s="36" t="s">
        <v>33</v>
      </c>
      <c r="V16" s="37" t="s">
        <v>7</v>
      </c>
      <c r="W16" s="42">
        <v>0.56999999999999995</v>
      </c>
      <c r="X16" s="31">
        <f t="shared" ref="X16:Y16" si="39">$W$16*12*X34</f>
        <v>2729.8440000000001</v>
      </c>
      <c r="Y16" s="31">
        <f t="shared" si="39"/>
        <v>3653.9280000000003</v>
      </c>
      <c r="Z16" s="36" t="s">
        <v>33</v>
      </c>
      <c r="AA16" s="37" t="s">
        <v>7</v>
      </c>
      <c r="AB16" s="42">
        <v>0.56999999999999995</v>
      </c>
      <c r="AC16" s="31">
        <f>$AB$16*12*AC34</f>
        <v>2774.9879999999998</v>
      </c>
      <c r="AD16" s="31">
        <f t="shared" ref="AD16:AH16" si="40">$AB$16*12*AD34</f>
        <v>2770.884</v>
      </c>
      <c r="AE16" s="31">
        <f t="shared" si="40"/>
        <v>2746.2599999999998</v>
      </c>
      <c r="AF16" s="31">
        <f t="shared" si="40"/>
        <v>2761.308</v>
      </c>
      <c r="AG16" s="31">
        <f t="shared" si="40"/>
        <v>3465.828</v>
      </c>
      <c r="AH16" s="31">
        <f t="shared" si="40"/>
        <v>2286.6120000000001</v>
      </c>
      <c r="AI16" s="31">
        <f t="shared" ref="AI16:AL16" si="41">$AB$16*12*AI34</f>
        <v>2252.4119999999998</v>
      </c>
      <c r="AJ16" s="31">
        <f t="shared" si="41"/>
        <v>3497.9759999999997</v>
      </c>
      <c r="AK16" s="31">
        <f t="shared" si="41"/>
        <v>3480.192</v>
      </c>
      <c r="AL16" s="31">
        <f t="shared" si="41"/>
        <v>3718.2240000000002</v>
      </c>
      <c r="AM16" s="31">
        <f t="shared" ref="AM16:AN16" si="42">$AB$16*12*AM34</f>
        <v>2753.7840000000001</v>
      </c>
      <c r="AN16" s="31">
        <f t="shared" si="42"/>
        <v>2216.8440000000001</v>
      </c>
      <c r="AO16" s="36" t="s">
        <v>87</v>
      </c>
      <c r="AP16" s="37" t="s">
        <v>7</v>
      </c>
      <c r="AQ16" s="34">
        <v>0.6</v>
      </c>
      <c r="AR16" s="71">
        <f>$AQ$16*12*AR34</f>
        <v>4169.5199999999995</v>
      </c>
      <c r="AS16" s="71">
        <f t="shared" ref="AS16:AU16" si="43">$AQ$16*12*AS34</f>
        <v>4287.5999999999995</v>
      </c>
      <c r="AT16" s="71">
        <f t="shared" si="43"/>
        <v>4252.32</v>
      </c>
      <c r="AU16" s="71">
        <f t="shared" si="43"/>
        <v>4166.6400000000003</v>
      </c>
    </row>
    <row r="17" spans="1:47" s="14" customFormat="1" ht="38.25" customHeight="1" x14ac:dyDescent="0.2">
      <c r="A17" s="53" t="s">
        <v>34</v>
      </c>
      <c r="B17" s="49" t="s">
        <v>35</v>
      </c>
      <c r="C17" s="49">
        <v>0.06</v>
      </c>
      <c r="D17" s="13">
        <f t="shared" ref="D17" si="44">$C$17*12*D34</f>
        <v>347.904</v>
      </c>
      <c r="E17" s="13">
        <f t="shared" ref="E17:S17" si="45">$C$17*12*E34</f>
        <v>507.52799999999996</v>
      </c>
      <c r="F17" s="13">
        <f t="shared" si="45"/>
        <v>410.03999999999996</v>
      </c>
      <c r="G17" s="13">
        <f t="shared" si="45"/>
        <v>369.86400000000003</v>
      </c>
      <c r="H17" s="13">
        <f t="shared" si="45"/>
        <v>364.60799999999995</v>
      </c>
      <c r="I17" s="13">
        <f t="shared" si="45"/>
        <v>374.68799999999999</v>
      </c>
      <c r="J17" s="13">
        <f t="shared" si="45"/>
        <v>363.59999999999997</v>
      </c>
      <c r="K17" s="13">
        <f t="shared" si="45"/>
        <v>376.34399999999999</v>
      </c>
      <c r="L17" s="13">
        <f t="shared" si="45"/>
        <v>380.88</v>
      </c>
      <c r="M17" s="13">
        <f t="shared" si="45"/>
        <v>368.28</v>
      </c>
      <c r="N17" s="13">
        <f t="shared" si="45"/>
        <v>369.50400000000002</v>
      </c>
      <c r="O17" s="13">
        <f t="shared" si="45"/>
        <v>370.65599999999995</v>
      </c>
      <c r="P17" s="13">
        <f t="shared" si="45"/>
        <v>373.24799999999999</v>
      </c>
      <c r="Q17" s="13">
        <f t="shared" si="45"/>
        <v>369.21599999999995</v>
      </c>
      <c r="R17" s="13">
        <f t="shared" si="45"/>
        <v>370.44</v>
      </c>
      <c r="S17" s="13">
        <f t="shared" si="45"/>
        <v>369.64799999999997</v>
      </c>
      <c r="T17" s="13">
        <f t="shared" ref="T17" si="46">$C$17*12*T34</f>
        <v>371.66400000000004</v>
      </c>
      <c r="U17" s="36" t="s">
        <v>34</v>
      </c>
      <c r="V17" s="34" t="s">
        <v>35</v>
      </c>
      <c r="W17" s="42">
        <v>0.1</v>
      </c>
      <c r="X17" s="31">
        <f t="shared" ref="X17:Y17" si="47">$W$17*12*X34</f>
        <v>478.92000000000007</v>
      </c>
      <c r="Y17" s="31">
        <f t="shared" si="47"/>
        <v>641.04000000000019</v>
      </c>
      <c r="Z17" s="36" t="s">
        <v>34</v>
      </c>
      <c r="AA17" s="34" t="s">
        <v>35</v>
      </c>
      <c r="AB17" s="42">
        <v>0.1</v>
      </c>
      <c r="AC17" s="31">
        <f>$AB$17*12*AC34</f>
        <v>486.84000000000003</v>
      </c>
      <c r="AD17" s="31">
        <f t="shared" ref="AD17:AH17" si="48">$AB$17*12*AD34</f>
        <v>486.12000000000012</v>
      </c>
      <c r="AE17" s="31">
        <f t="shared" si="48"/>
        <v>481.80000000000007</v>
      </c>
      <c r="AF17" s="31">
        <f t="shared" si="48"/>
        <v>484.44000000000005</v>
      </c>
      <c r="AG17" s="31">
        <f t="shared" si="48"/>
        <v>608.04000000000008</v>
      </c>
      <c r="AH17" s="31">
        <f t="shared" si="48"/>
        <v>401.16000000000008</v>
      </c>
      <c r="AI17" s="31">
        <f t="shared" ref="AI17:AL17" si="49">$AB$17*12*AI34</f>
        <v>395.16000000000008</v>
      </c>
      <c r="AJ17" s="31">
        <f t="shared" si="49"/>
        <v>613.68000000000006</v>
      </c>
      <c r="AK17" s="31">
        <f t="shared" si="49"/>
        <v>610.56000000000006</v>
      </c>
      <c r="AL17" s="31">
        <f t="shared" si="49"/>
        <v>652.32000000000016</v>
      </c>
      <c r="AM17" s="31">
        <f t="shared" ref="AM17:AN17" si="50">$AB$17*12*AM34</f>
        <v>483.12000000000012</v>
      </c>
      <c r="AN17" s="31">
        <f t="shared" si="50"/>
        <v>388.92000000000007</v>
      </c>
      <c r="AO17" s="36" t="s">
        <v>88</v>
      </c>
      <c r="AP17" s="37" t="s">
        <v>83</v>
      </c>
      <c r="AQ17" s="34">
        <v>7.0000000000000007E-2</v>
      </c>
      <c r="AR17" s="71">
        <f>$AQ$17*12*AR34</f>
        <v>486.44400000000007</v>
      </c>
      <c r="AS17" s="71">
        <f t="shared" ref="AS17:AU17" si="51">$AQ$17*12*AS34</f>
        <v>500.22</v>
      </c>
      <c r="AT17" s="71">
        <f t="shared" si="51"/>
        <v>496.10400000000004</v>
      </c>
      <c r="AU17" s="71">
        <f t="shared" si="51"/>
        <v>486.10800000000006</v>
      </c>
    </row>
    <row r="18" spans="1:47" s="14" customFormat="1" ht="41.25" customHeight="1" x14ac:dyDescent="0.2">
      <c r="A18" s="48" t="s">
        <v>36</v>
      </c>
      <c r="B18" s="52" t="s">
        <v>37</v>
      </c>
      <c r="C18" s="49">
        <v>3.34</v>
      </c>
      <c r="D18" s="13">
        <f t="shared" ref="D18" si="52">$C$18*12*D34</f>
        <v>19366.655999999999</v>
      </c>
      <c r="E18" s="13">
        <f t="shared" ref="E18:S18" si="53">$C$18*12*E34</f>
        <v>28252.391999999996</v>
      </c>
      <c r="F18" s="13">
        <f t="shared" si="53"/>
        <v>22825.559999999998</v>
      </c>
      <c r="G18" s="13">
        <f t="shared" si="53"/>
        <v>20589.096000000001</v>
      </c>
      <c r="H18" s="13">
        <f t="shared" si="53"/>
        <v>20296.511999999999</v>
      </c>
      <c r="I18" s="13">
        <f t="shared" si="53"/>
        <v>20857.631999999998</v>
      </c>
      <c r="J18" s="13">
        <f t="shared" si="53"/>
        <v>20240.399999999998</v>
      </c>
      <c r="K18" s="13">
        <f t="shared" si="53"/>
        <v>20949.816000000003</v>
      </c>
      <c r="L18" s="13">
        <f t="shared" si="53"/>
        <v>21202.32</v>
      </c>
      <c r="M18" s="13">
        <f t="shared" si="53"/>
        <v>20500.919999999998</v>
      </c>
      <c r="N18" s="13">
        <f t="shared" si="53"/>
        <v>20569.056</v>
      </c>
      <c r="O18" s="13">
        <f t="shared" si="53"/>
        <v>20633.183999999997</v>
      </c>
      <c r="P18" s="13">
        <f t="shared" si="53"/>
        <v>20777.471999999998</v>
      </c>
      <c r="Q18" s="13">
        <f t="shared" si="53"/>
        <v>20553.023999999998</v>
      </c>
      <c r="R18" s="13">
        <f t="shared" si="53"/>
        <v>20621.16</v>
      </c>
      <c r="S18" s="13">
        <f t="shared" si="53"/>
        <v>20577.071999999996</v>
      </c>
      <c r="T18" s="13">
        <f t="shared" ref="T18" si="54">$C$18*12*T34</f>
        <v>20689.296000000002</v>
      </c>
      <c r="U18" s="35" t="s">
        <v>36</v>
      </c>
      <c r="V18" s="37" t="s">
        <v>37</v>
      </c>
      <c r="W18" s="42">
        <v>3.34</v>
      </c>
      <c r="X18" s="31">
        <f t="shared" ref="X18:Y18" si="55">$W$18*12*X34</f>
        <v>15995.928</v>
      </c>
      <c r="Y18" s="31">
        <f t="shared" si="55"/>
        <v>21410.736000000001</v>
      </c>
      <c r="Z18" s="35" t="s">
        <v>36</v>
      </c>
      <c r="AA18" s="37" t="s">
        <v>37</v>
      </c>
      <c r="AB18" s="42">
        <v>3.34</v>
      </c>
      <c r="AC18" s="31">
        <f>$AB$18*12*AC34</f>
        <v>16260.455999999998</v>
      </c>
      <c r="AD18" s="31">
        <f t="shared" ref="AD18:AH18" si="56">$AB$18*12*AD34</f>
        <v>16236.407999999999</v>
      </c>
      <c r="AE18" s="31">
        <f t="shared" si="56"/>
        <v>16092.119999999999</v>
      </c>
      <c r="AF18" s="31">
        <f t="shared" si="56"/>
        <v>16180.295999999998</v>
      </c>
      <c r="AG18" s="31">
        <f t="shared" si="56"/>
        <v>20308.536</v>
      </c>
      <c r="AH18" s="31">
        <f t="shared" si="56"/>
        <v>13398.744000000001</v>
      </c>
      <c r="AI18" s="31">
        <f t="shared" ref="AI18:AL18" si="57">$AB$18*12*AI34</f>
        <v>13198.343999999999</v>
      </c>
      <c r="AJ18" s="31">
        <f t="shared" si="57"/>
        <v>20496.911999999997</v>
      </c>
      <c r="AK18" s="31">
        <f t="shared" si="57"/>
        <v>20392.703999999998</v>
      </c>
      <c r="AL18" s="31">
        <f t="shared" si="57"/>
        <v>21787.488000000001</v>
      </c>
      <c r="AM18" s="31">
        <f t="shared" ref="AM18:AN18" si="58">$AB$18*12*AM34</f>
        <v>16136.208000000001</v>
      </c>
      <c r="AN18" s="31">
        <f t="shared" si="58"/>
        <v>12989.928</v>
      </c>
      <c r="AO18" s="36" t="s">
        <v>89</v>
      </c>
      <c r="AP18" s="37" t="s">
        <v>90</v>
      </c>
      <c r="AQ18" s="34">
        <v>2.4900000000000002</v>
      </c>
      <c r="AR18" s="71">
        <f>$AQ$18*12*AR34</f>
        <v>17303.508000000002</v>
      </c>
      <c r="AS18" s="71">
        <f t="shared" ref="AS18:AU18" si="59">$AQ$18*12*AS34</f>
        <v>17793.54</v>
      </c>
      <c r="AT18" s="71">
        <f t="shared" si="59"/>
        <v>17647.128000000001</v>
      </c>
      <c r="AU18" s="71">
        <f t="shared" si="59"/>
        <v>17291.556000000004</v>
      </c>
    </row>
    <row r="19" spans="1:47" s="57" customFormat="1" ht="12.75" customHeight="1" x14ac:dyDescent="0.2">
      <c r="A19" s="48" t="s">
        <v>38</v>
      </c>
      <c r="B19" s="49" t="s">
        <v>2</v>
      </c>
      <c r="C19" s="49">
        <v>4.04</v>
      </c>
      <c r="D19" s="13">
        <f t="shared" ref="D19" si="60">$C$19*12*D34</f>
        <v>23425.536</v>
      </c>
      <c r="E19" s="13">
        <f t="shared" ref="E19:S19" si="61">$C$19*12*E34</f>
        <v>34173.552000000003</v>
      </c>
      <c r="F19" s="13">
        <f t="shared" si="61"/>
        <v>27609.360000000001</v>
      </c>
      <c r="G19" s="13">
        <f t="shared" si="61"/>
        <v>24904.176000000003</v>
      </c>
      <c r="H19" s="13">
        <f t="shared" si="61"/>
        <v>24550.272000000001</v>
      </c>
      <c r="I19" s="13">
        <f t="shared" si="61"/>
        <v>25228.992000000002</v>
      </c>
      <c r="J19" s="13">
        <f t="shared" si="61"/>
        <v>24482.400000000001</v>
      </c>
      <c r="K19" s="13">
        <f t="shared" si="61"/>
        <v>25340.496000000003</v>
      </c>
      <c r="L19" s="13">
        <f t="shared" si="61"/>
        <v>25645.920000000002</v>
      </c>
      <c r="M19" s="13">
        <f t="shared" si="61"/>
        <v>24797.52</v>
      </c>
      <c r="N19" s="13">
        <f t="shared" si="61"/>
        <v>24879.936000000005</v>
      </c>
      <c r="O19" s="13">
        <f t="shared" si="61"/>
        <v>24957.504000000001</v>
      </c>
      <c r="P19" s="13">
        <f t="shared" si="61"/>
        <v>25132.031999999999</v>
      </c>
      <c r="Q19" s="13">
        <f t="shared" si="61"/>
        <v>24860.543999999998</v>
      </c>
      <c r="R19" s="13">
        <f t="shared" si="61"/>
        <v>24942.960000000003</v>
      </c>
      <c r="S19" s="13">
        <f t="shared" si="61"/>
        <v>24889.632000000001</v>
      </c>
      <c r="T19" s="13">
        <f t="shared" ref="T19" si="62">$C$19*12*T34</f>
        <v>25025.376000000004</v>
      </c>
      <c r="U19" s="35" t="s">
        <v>38</v>
      </c>
      <c r="V19" s="34" t="s">
        <v>2</v>
      </c>
      <c r="W19" s="42">
        <v>4.04</v>
      </c>
      <c r="X19" s="31">
        <f t="shared" ref="X19:Y19" si="63">$W$19*12*X34</f>
        <v>19348.368000000002</v>
      </c>
      <c r="Y19" s="31">
        <f t="shared" si="63"/>
        <v>25898.016000000003</v>
      </c>
      <c r="Z19" s="35" t="s">
        <v>38</v>
      </c>
      <c r="AA19" s="34" t="s">
        <v>2</v>
      </c>
      <c r="AB19" s="42">
        <v>4.04</v>
      </c>
      <c r="AC19" s="31">
        <f>$AB$19*12*AC34</f>
        <v>19668.335999999999</v>
      </c>
      <c r="AD19" s="31">
        <f t="shared" ref="AD19:AH19" si="64">$AB$19*12*AD34</f>
        <v>19639.248000000003</v>
      </c>
      <c r="AE19" s="31">
        <f t="shared" si="64"/>
        <v>19464.72</v>
      </c>
      <c r="AF19" s="31">
        <f t="shared" si="64"/>
        <v>19571.376</v>
      </c>
      <c r="AG19" s="31">
        <f t="shared" si="64"/>
        <v>24564.816000000003</v>
      </c>
      <c r="AH19" s="31">
        <f t="shared" si="64"/>
        <v>16206.864000000001</v>
      </c>
      <c r="AI19" s="31">
        <f t="shared" ref="AI19:AL19" si="65">$AB$19*12*AI34</f>
        <v>15964.464000000002</v>
      </c>
      <c r="AJ19" s="31">
        <f t="shared" si="65"/>
        <v>24792.672000000002</v>
      </c>
      <c r="AK19" s="31">
        <f t="shared" si="65"/>
        <v>24666.624000000003</v>
      </c>
      <c r="AL19" s="31">
        <f t="shared" si="65"/>
        <v>26353.728000000003</v>
      </c>
      <c r="AM19" s="31">
        <f t="shared" ref="AM19:AN19" si="66">$AB$19*12*AM34</f>
        <v>19518.048000000003</v>
      </c>
      <c r="AN19" s="31">
        <f t="shared" si="66"/>
        <v>15712.368000000002</v>
      </c>
      <c r="AO19" s="72"/>
      <c r="AP19" s="73"/>
      <c r="AQ19" s="74"/>
      <c r="AR19" s="75"/>
      <c r="AS19" s="75"/>
      <c r="AT19" s="75"/>
      <c r="AU19" s="75"/>
    </row>
    <row r="20" spans="1:47" s="57" customFormat="1" ht="12.75" customHeight="1" x14ac:dyDescent="0.2">
      <c r="A20" s="51" t="s">
        <v>6</v>
      </c>
      <c r="B20" s="49"/>
      <c r="C20" s="58">
        <f>SUM(C21:C23)</f>
        <v>3.36</v>
      </c>
      <c r="D20" s="56">
        <f>SUM(D21:D23)</f>
        <v>19482.624</v>
      </c>
      <c r="E20" s="56">
        <f t="shared" ref="E20:S20" si="67">SUM(E21:E23)</f>
        <v>28421.567999999999</v>
      </c>
      <c r="F20" s="56">
        <f t="shared" si="67"/>
        <v>22962.239999999998</v>
      </c>
      <c r="G20" s="56">
        <f t="shared" si="67"/>
        <v>20712.384000000002</v>
      </c>
      <c r="H20" s="56">
        <f t="shared" si="67"/>
        <v>20418.047999999999</v>
      </c>
      <c r="I20" s="56">
        <f t="shared" si="67"/>
        <v>20982.527999999998</v>
      </c>
      <c r="J20" s="56">
        <f t="shared" si="67"/>
        <v>20361.599999999999</v>
      </c>
      <c r="K20" s="56">
        <f t="shared" si="67"/>
        <v>21075.264000000003</v>
      </c>
      <c r="L20" s="56">
        <f t="shared" si="67"/>
        <v>21329.279999999999</v>
      </c>
      <c r="M20" s="56">
        <f t="shared" si="67"/>
        <v>20623.68</v>
      </c>
      <c r="N20" s="56">
        <f t="shared" si="67"/>
        <v>20692.224000000002</v>
      </c>
      <c r="O20" s="56">
        <f t="shared" si="67"/>
        <v>20756.735999999997</v>
      </c>
      <c r="P20" s="56">
        <f t="shared" si="67"/>
        <v>20901.887999999999</v>
      </c>
      <c r="Q20" s="56">
        <f t="shared" si="67"/>
        <v>20676.095999999998</v>
      </c>
      <c r="R20" s="56">
        <f t="shared" si="67"/>
        <v>20744.64</v>
      </c>
      <c r="S20" s="56">
        <f t="shared" si="67"/>
        <v>20700.288</v>
      </c>
      <c r="T20" s="56">
        <f t="shared" ref="T20" si="68">SUM(T21:T23)</f>
        <v>20813.184000000001</v>
      </c>
      <c r="U20" s="50" t="s">
        <v>6</v>
      </c>
      <c r="V20" s="34"/>
      <c r="W20" s="43">
        <f>SUM(W21:W23)</f>
        <v>2.3200000000000003</v>
      </c>
      <c r="X20" s="32">
        <f t="shared" ref="X20:Y20" si="69">X21+X22+X23</f>
        <v>11110.944</v>
      </c>
      <c r="Y20" s="32">
        <f t="shared" si="69"/>
        <v>14872.128000000001</v>
      </c>
      <c r="Z20" s="50" t="s">
        <v>6</v>
      </c>
      <c r="AA20" s="34"/>
      <c r="AB20" s="43">
        <f>SUM(AB21:AB23)</f>
        <v>2.3200000000000003</v>
      </c>
      <c r="AC20" s="32">
        <f t="shared" ref="AC20:AH20" si="70">AC21+AC22+AC23</f>
        <v>11294.688</v>
      </c>
      <c r="AD20" s="32">
        <f t="shared" si="70"/>
        <v>11277.984</v>
      </c>
      <c r="AE20" s="32">
        <f t="shared" si="70"/>
        <v>11177.76</v>
      </c>
      <c r="AF20" s="32">
        <f t="shared" si="70"/>
        <v>11239.008000000002</v>
      </c>
      <c r="AG20" s="32">
        <f t="shared" si="70"/>
        <v>14106.528</v>
      </c>
      <c r="AH20" s="32">
        <f t="shared" si="70"/>
        <v>9306.9120000000003</v>
      </c>
      <c r="AI20" s="32">
        <f t="shared" ref="AI20:AL20" si="71">AI21+AI22+AI23</f>
        <v>9167.7119999999995</v>
      </c>
      <c r="AJ20" s="32">
        <f t="shared" si="71"/>
        <v>14237.376</v>
      </c>
      <c r="AK20" s="32">
        <f t="shared" si="71"/>
        <v>14164.992</v>
      </c>
      <c r="AL20" s="32">
        <f t="shared" si="71"/>
        <v>15133.824000000001</v>
      </c>
      <c r="AM20" s="32">
        <f t="shared" ref="AM20:AN20" si="72">AM21+AM22+AM23</f>
        <v>11208.384000000002</v>
      </c>
      <c r="AN20" s="32">
        <f t="shared" si="72"/>
        <v>9022.9440000000013</v>
      </c>
      <c r="AO20" s="66" t="s">
        <v>6</v>
      </c>
      <c r="AP20" s="37"/>
      <c r="AQ20" s="76">
        <f>SUM(AQ21:AQ23)</f>
        <v>2.1399999999999997</v>
      </c>
      <c r="AR20" s="45">
        <f>SUM(AR21:AR23)</f>
        <v>14871.287999999999</v>
      </c>
      <c r="AS20" s="45">
        <f t="shared" ref="AS20:AU20" si="73">SUM(AS21:AS23)</f>
        <v>15292.439999999999</v>
      </c>
      <c r="AT20" s="45">
        <f t="shared" si="73"/>
        <v>15166.608</v>
      </c>
      <c r="AU20" s="45">
        <f t="shared" si="73"/>
        <v>14861.016</v>
      </c>
    </row>
    <row r="21" spans="1:47" s="14" customFormat="1" ht="44.25" customHeight="1" x14ac:dyDescent="0.2">
      <c r="A21" s="53" t="s">
        <v>39</v>
      </c>
      <c r="B21" s="49" t="s">
        <v>2</v>
      </c>
      <c r="C21" s="49">
        <v>1.1100000000000001</v>
      </c>
      <c r="D21" s="13">
        <f t="shared" ref="D21" si="74">$C$21*12*D34</f>
        <v>6436.2240000000002</v>
      </c>
      <c r="E21" s="13">
        <f t="shared" ref="E21:S21" si="75">$C$21*12*E34</f>
        <v>9389.268</v>
      </c>
      <c r="F21" s="13">
        <f t="shared" si="75"/>
        <v>7585.74</v>
      </c>
      <c r="G21" s="13">
        <f t="shared" si="75"/>
        <v>6842.4840000000004</v>
      </c>
      <c r="H21" s="13">
        <f t="shared" si="75"/>
        <v>6745.2479999999996</v>
      </c>
      <c r="I21" s="13">
        <f t="shared" si="75"/>
        <v>6931.7280000000001</v>
      </c>
      <c r="J21" s="13">
        <f t="shared" si="75"/>
        <v>6726.6</v>
      </c>
      <c r="K21" s="13">
        <f t="shared" si="75"/>
        <v>6962.3640000000005</v>
      </c>
      <c r="L21" s="13">
        <f t="shared" si="75"/>
        <v>7046.28</v>
      </c>
      <c r="M21" s="13">
        <f t="shared" si="75"/>
        <v>6813.18</v>
      </c>
      <c r="N21" s="13">
        <f t="shared" si="75"/>
        <v>6835.8240000000005</v>
      </c>
      <c r="O21" s="13">
        <f t="shared" si="75"/>
        <v>6857.1359999999995</v>
      </c>
      <c r="P21" s="13">
        <f t="shared" si="75"/>
        <v>6905.0879999999997</v>
      </c>
      <c r="Q21" s="13">
        <f t="shared" si="75"/>
        <v>6830.4959999999992</v>
      </c>
      <c r="R21" s="13">
        <f t="shared" si="75"/>
        <v>6853.14</v>
      </c>
      <c r="S21" s="13">
        <f t="shared" si="75"/>
        <v>6838.4880000000003</v>
      </c>
      <c r="T21" s="13">
        <f t="shared" ref="T21" si="76">$C$21*12*T34</f>
        <v>6875.7840000000006</v>
      </c>
      <c r="U21" s="36" t="s">
        <v>39</v>
      </c>
      <c r="V21" s="34" t="s">
        <v>2</v>
      </c>
      <c r="W21" s="42">
        <v>1.1299999999999999</v>
      </c>
      <c r="X21" s="31">
        <f t="shared" ref="X21:Y21" si="77">$W$21*12*X34</f>
        <v>5411.7959999999994</v>
      </c>
      <c r="Y21" s="31">
        <f t="shared" si="77"/>
        <v>7243.7519999999995</v>
      </c>
      <c r="Z21" s="36" t="s">
        <v>39</v>
      </c>
      <c r="AA21" s="34" t="s">
        <v>2</v>
      </c>
      <c r="AB21" s="42">
        <v>1.1299999999999999</v>
      </c>
      <c r="AC21" s="31">
        <f>$AB$21*12*AC34</f>
        <v>5501.2919999999995</v>
      </c>
      <c r="AD21" s="31">
        <f t="shared" ref="AD21:AH21" si="78">$AB$21*12*AD34</f>
        <v>5493.1559999999999</v>
      </c>
      <c r="AE21" s="31">
        <f t="shared" si="78"/>
        <v>5444.3399999999992</v>
      </c>
      <c r="AF21" s="31">
        <f t="shared" si="78"/>
        <v>5474.1719999999996</v>
      </c>
      <c r="AG21" s="31">
        <f t="shared" si="78"/>
        <v>6870.851999999999</v>
      </c>
      <c r="AH21" s="31">
        <f t="shared" si="78"/>
        <v>4533.1080000000002</v>
      </c>
      <c r="AI21" s="31">
        <f t="shared" ref="AI21:AL21" si="79">$AB$21*12*AI34</f>
        <v>4465.308</v>
      </c>
      <c r="AJ21" s="31">
        <f t="shared" si="79"/>
        <v>6934.5839999999989</v>
      </c>
      <c r="AK21" s="31">
        <f t="shared" si="79"/>
        <v>6899.3279999999995</v>
      </c>
      <c r="AL21" s="31">
        <f t="shared" si="79"/>
        <v>7371.2159999999994</v>
      </c>
      <c r="AM21" s="31">
        <f t="shared" ref="AM21:AN21" si="80">$AB$21*12*AM34</f>
        <v>5459.2559999999994</v>
      </c>
      <c r="AN21" s="31">
        <f t="shared" si="80"/>
        <v>4394.7960000000003</v>
      </c>
      <c r="AO21" s="36" t="s">
        <v>91</v>
      </c>
      <c r="AP21" s="37" t="s">
        <v>2</v>
      </c>
      <c r="AQ21" s="34">
        <v>1.1299999999999999</v>
      </c>
      <c r="AR21" s="71">
        <f>$AQ$21*12*AR34</f>
        <v>7852.5959999999995</v>
      </c>
      <c r="AS21" s="71">
        <f t="shared" ref="AS21:AU21" si="81">$AQ$21*12*AS34</f>
        <v>8074.98</v>
      </c>
      <c r="AT21" s="71">
        <f t="shared" si="81"/>
        <v>8008.5359999999991</v>
      </c>
      <c r="AU21" s="71">
        <f t="shared" si="81"/>
        <v>7847.1719999999996</v>
      </c>
    </row>
    <row r="22" spans="1:47" s="14" customFormat="1" ht="44.25" customHeight="1" x14ac:dyDescent="0.2">
      <c r="A22" s="53" t="s">
        <v>40</v>
      </c>
      <c r="B22" s="52" t="s">
        <v>5</v>
      </c>
      <c r="C22" s="49">
        <v>0.14000000000000001</v>
      </c>
      <c r="D22" s="13">
        <f t="shared" ref="D22" si="82">$C$22*12*D34</f>
        <v>811.77600000000007</v>
      </c>
      <c r="E22" s="13">
        <f t="shared" ref="E22:S22" si="83">$C$22*12*E34</f>
        <v>1184.232</v>
      </c>
      <c r="F22" s="13">
        <f t="shared" si="83"/>
        <v>956.7600000000001</v>
      </c>
      <c r="G22" s="13">
        <f t="shared" si="83"/>
        <v>863.01600000000019</v>
      </c>
      <c r="H22" s="13">
        <f t="shared" si="83"/>
        <v>850.75200000000007</v>
      </c>
      <c r="I22" s="13">
        <f t="shared" si="83"/>
        <v>874.27200000000005</v>
      </c>
      <c r="J22" s="13">
        <f t="shared" si="83"/>
        <v>848.40000000000009</v>
      </c>
      <c r="K22" s="13">
        <f t="shared" si="83"/>
        <v>878.13600000000019</v>
      </c>
      <c r="L22" s="13">
        <f t="shared" si="83"/>
        <v>888.72000000000014</v>
      </c>
      <c r="M22" s="13">
        <f t="shared" si="83"/>
        <v>859.32</v>
      </c>
      <c r="N22" s="13">
        <f t="shared" si="83"/>
        <v>862.17600000000016</v>
      </c>
      <c r="O22" s="13">
        <f t="shared" si="83"/>
        <v>864.86400000000003</v>
      </c>
      <c r="P22" s="13">
        <f t="shared" si="83"/>
        <v>870.91200000000003</v>
      </c>
      <c r="Q22" s="13">
        <f t="shared" si="83"/>
        <v>861.50400000000002</v>
      </c>
      <c r="R22" s="13">
        <f t="shared" si="83"/>
        <v>864.36000000000013</v>
      </c>
      <c r="S22" s="13">
        <f t="shared" si="83"/>
        <v>862.51200000000006</v>
      </c>
      <c r="T22" s="13">
        <f t="shared" ref="T22" si="84">$C$22*12*T34</f>
        <v>867.21600000000012</v>
      </c>
      <c r="U22" s="36" t="s">
        <v>40</v>
      </c>
      <c r="V22" s="37" t="s">
        <v>5</v>
      </c>
      <c r="W22" s="42">
        <v>0.14000000000000001</v>
      </c>
      <c r="X22" s="31">
        <f t="shared" ref="X22:Y22" si="85">$W$22*12*X34</f>
        <v>670.48800000000006</v>
      </c>
      <c r="Y22" s="31">
        <f t="shared" si="85"/>
        <v>897.45600000000013</v>
      </c>
      <c r="Z22" s="36" t="s">
        <v>40</v>
      </c>
      <c r="AA22" s="37" t="s">
        <v>5</v>
      </c>
      <c r="AB22" s="42">
        <v>0.14000000000000001</v>
      </c>
      <c r="AC22" s="31">
        <f>$AB$22*12*AC34</f>
        <v>681.57600000000002</v>
      </c>
      <c r="AD22" s="31">
        <f t="shared" ref="AD22:AH22" si="86">$AB$22*12*AD34</f>
        <v>680.5680000000001</v>
      </c>
      <c r="AE22" s="31">
        <f t="shared" si="86"/>
        <v>674.5200000000001</v>
      </c>
      <c r="AF22" s="31">
        <f t="shared" si="86"/>
        <v>678.21600000000001</v>
      </c>
      <c r="AG22" s="31">
        <f t="shared" si="86"/>
        <v>851.25600000000009</v>
      </c>
      <c r="AH22" s="31">
        <f t="shared" si="86"/>
        <v>561.62400000000002</v>
      </c>
      <c r="AI22" s="31">
        <f t="shared" ref="AI22:AL22" si="87">$AB$22*12*AI34</f>
        <v>553.22400000000005</v>
      </c>
      <c r="AJ22" s="31">
        <f t="shared" si="87"/>
        <v>859.15200000000004</v>
      </c>
      <c r="AK22" s="31">
        <f t="shared" si="87"/>
        <v>854.78400000000011</v>
      </c>
      <c r="AL22" s="31">
        <f t="shared" si="87"/>
        <v>913.24800000000016</v>
      </c>
      <c r="AM22" s="31">
        <f t="shared" ref="AM22:AN22" si="88">$AB$22*12*AM34</f>
        <v>676.36800000000005</v>
      </c>
      <c r="AN22" s="31">
        <f t="shared" si="88"/>
        <v>544.48800000000006</v>
      </c>
      <c r="AO22" s="36" t="s">
        <v>92</v>
      </c>
      <c r="AP22" s="37" t="s">
        <v>5</v>
      </c>
      <c r="AQ22" s="34">
        <v>0.16</v>
      </c>
      <c r="AR22" s="71">
        <f>$AQ$22*12*AR34</f>
        <v>1111.8720000000001</v>
      </c>
      <c r="AS22" s="71">
        <f t="shared" ref="AS22:AU22" si="89">$AQ$22*12*AS34</f>
        <v>1143.3599999999999</v>
      </c>
      <c r="AT22" s="71">
        <f t="shared" si="89"/>
        <v>1133.952</v>
      </c>
      <c r="AU22" s="71">
        <f t="shared" si="89"/>
        <v>1111.104</v>
      </c>
    </row>
    <row r="23" spans="1:47" s="14" customFormat="1" ht="56.25" customHeight="1" x14ac:dyDescent="0.2">
      <c r="A23" s="53" t="s">
        <v>41</v>
      </c>
      <c r="B23" s="49" t="s">
        <v>4</v>
      </c>
      <c r="C23" s="49">
        <v>2.11</v>
      </c>
      <c r="D23" s="13">
        <f t="shared" ref="D23" si="90">$C$23*12*D34</f>
        <v>12234.624</v>
      </c>
      <c r="E23" s="13">
        <f t="shared" ref="E23:S23" si="91">$C$23*12*E34</f>
        <v>17848.067999999999</v>
      </c>
      <c r="F23" s="13">
        <f t="shared" si="91"/>
        <v>14419.74</v>
      </c>
      <c r="G23" s="13">
        <f t="shared" si="91"/>
        <v>13006.884000000002</v>
      </c>
      <c r="H23" s="13">
        <f t="shared" si="91"/>
        <v>12822.047999999999</v>
      </c>
      <c r="I23" s="13">
        <f t="shared" si="91"/>
        <v>13176.528</v>
      </c>
      <c r="J23" s="13">
        <f t="shared" si="91"/>
        <v>12786.6</v>
      </c>
      <c r="K23" s="13">
        <f t="shared" si="91"/>
        <v>13234.764000000001</v>
      </c>
      <c r="L23" s="13">
        <f t="shared" si="91"/>
        <v>13394.28</v>
      </c>
      <c r="M23" s="13">
        <f t="shared" si="91"/>
        <v>12951.18</v>
      </c>
      <c r="N23" s="13">
        <f t="shared" si="91"/>
        <v>12994.224000000002</v>
      </c>
      <c r="O23" s="13">
        <f t="shared" si="91"/>
        <v>13034.735999999999</v>
      </c>
      <c r="P23" s="13">
        <f t="shared" si="91"/>
        <v>13125.887999999999</v>
      </c>
      <c r="Q23" s="13">
        <f t="shared" si="91"/>
        <v>12984.096</v>
      </c>
      <c r="R23" s="13">
        <f t="shared" si="91"/>
        <v>13027.14</v>
      </c>
      <c r="S23" s="13">
        <f t="shared" si="91"/>
        <v>12999.288</v>
      </c>
      <c r="T23" s="13">
        <f t="shared" ref="T23" si="92">$C$23*12*T34</f>
        <v>13070.184000000001</v>
      </c>
      <c r="U23" s="36" t="s">
        <v>54</v>
      </c>
      <c r="V23" s="34" t="s">
        <v>4</v>
      </c>
      <c r="W23" s="42">
        <v>1.05</v>
      </c>
      <c r="X23" s="31">
        <f t="shared" ref="X23:Y23" si="93">$W$23*12*X34</f>
        <v>5028.6600000000008</v>
      </c>
      <c r="Y23" s="31">
        <f t="shared" si="93"/>
        <v>6730.920000000001</v>
      </c>
      <c r="Z23" s="36" t="s">
        <v>41</v>
      </c>
      <c r="AA23" s="34" t="s">
        <v>4</v>
      </c>
      <c r="AB23" s="42">
        <v>1.05</v>
      </c>
      <c r="AC23" s="31">
        <f>$AB$23*12*AC34</f>
        <v>5111.8200000000006</v>
      </c>
      <c r="AD23" s="31">
        <f t="shared" ref="AD23:AH23" si="94">$AB$23*12*AD34</f>
        <v>5104.2600000000011</v>
      </c>
      <c r="AE23" s="31">
        <f t="shared" si="94"/>
        <v>5058.9000000000005</v>
      </c>
      <c r="AF23" s="31">
        <f t="shared" si="94"/>
        <v>5086.6200000000008</v>
      </c>
      <c r="AG23" s="31">
        <f t="shared" si="94"/>
        <v>6384.420000000001</v>
      </c>
      <c r="AH23" s="31">
        <f t="shared" si="94"/>
        <v>4212.18</v>
      </c>
      <c r="AI23" s="31">
        <f t="shared" ref="AI23:AL23" si="95">$AB$23*12*AI34</f>
        <v>4149.18</v>
      </c>
      <c r="AJ23" s="31">
        <f t="shared" si="95"/>
        <v>6443.64</v>
      </c>
      <c r="AK23" s="31">
        <f t="shared" si="95"/>
        <v>6410.880000000001</v>
      </c>
      <c r="AL23" s="31">
        <f t="shared" si="95"/>
        <v>6849.3600000000015</v>
      </c>
      <c r="AM23" s="31">
        <f t="shared" ref="AM23:AN23" si="96">$AB$23*12*AM34</f>
        <v>5072.7600000000011</v>
      </c>
      <c r="AN23" s="31">
        <f t="shared" si="96"/>
        <v>4083.6600000000008</v>
      </c>
      <c r="AO23" s="36" t="s">
        <v>93</v>
      </c>
      <c r="AP23" s="37" t="s">
        <v>4</v>
      </c>
      <c r="AQ23" s="34">
        <v>0.85</v>
      </c>
      <c r="AR23" s="71">
        <f>$AQ$23*12*AR34</f>
        <v>5906.82</v>
      </c>
      <c r="AS23" s="71">
        <f t="shared" ref="AS23:AU23" si="97">$AQ$23*12*AS34</f>
        <v>6074.0999999999995</v>
      </c>
      <c r="AT23" s="71">
        <f t="shared" si="97"/>
        <v>6024.12</v>
      </c>
      <c r="AU23" s="71">
        <f t="shared" si="97"/>
        <v>5902.74</v>
      </c>
    </row>
    <row r="24" spans="1:47" s="14" customFormat="1" ht="30" customHeight="1" x14ac:dyDescent="0.2">
      <c r="A24" s="55" t="s">
        <v>3</v>
      </c>
      <c r="B24" s="49"/>
      <c r="C24" s="58">
        <f>SUM(C25:C29)</f>
        <v>6.46</v>
      </c>
      <c r="D24" s="59">
        <f>SUM(D25:D29)</f>
        <v>37457.663999999997</v>
      </c>
      <c r="E24" s="59">
        <f t="shared" ref="E24:S24" si="98">SUM(E25:E29)</f>
        <v>54643.847999999998</v>
      </c>
      <c r="F24" s="59">
        <f t="shared" si="98"/>
        <v>44147.64</v>
      </c>
      <c r="G24" s="59">
        <f t="shared" si="98"/>
        <v>39822.024000000005</v>
      </c>
      <c r="H24" s="59">
        <f t="shared" si="98"/>
        <v>39256.127999999997</v>
      </c>
      <c r="I24" s="59">
        <f t="shared" si="98"/>
        <v>40341.407999999996</v>
      </c>
      <c r="J24" s="59">
        <f t="shared" si="98"/>
        <v>39147.599999999999</v>
      </c>
      <c r="K24" s="59">
        <f t="shared" si="98"/>
        <v>40519.704000000005</v>
      </c>
      <c r="L24" s="59">
        <f t="shared" si="98"/>
        <v>41008.079999999994</v>
      </c>
      <c r="M24" s="59">
        <f t="shared" si="98"/>
        <v>39651.480000000003</v>
      </c>
      <c r="N24" s="59">
        <f t="shared" si="98"/>
        <v>39783.264000000003</v>
      </c>
      <c r="O24" s="59">
        <f t="shared" si="98"/>
        <v>39907.295999999995</v>
      </c>
      <c r="P24" s="59">
        <f t="shared" si="98"/>
        <v>40186.367999999995</v>
      </c>
      <c r="Q24" s="59">
        <f t="shared" si="98"/>
        <v>39752.256000000001</v>
      </c>
      <c r="R24" s="59">
        <f t="shared" si="98"/>
        <v>39884.04</v>
      </c>
      <c r="S24" s="59">
        <f t="shared" si="98"/>
        <v>39798.768000000004</v>
      </c>
      <c r="T24" s="59">
        <f t="shared" ref="T24" si="99">SUM(T25:T29)</f>
        <v>40015.824000000008</v>
      </c>
      <c r="U24" s="33" t="s">
        <v>3</v>
      </c>
      <c r="V24" s="34"/>
      <c r="W24" s="43">
        <f>SUM(W25:W29)</f>
        <v>7.59</v>
      </c>
      <c r="X24" s="32">
        <f t="shared" ref="X24:Y24" si="100">X25+X26+X27+X28+X29</f>
        <v>36350.028000000006</v>
      </c>
      <c r="Y24" s="32">
        <f t="shared" si="100"/>
        <v>48654.936000000009</v>
      </c>
      <c r="Z24" s="33" t="s">
        <v>3</v>
      </c>
      <c r="AA24" s="34"/>
      <c r="AB24" s="43">
        <f>SUM(AB25:AB29)</f>
        <v>7.59</v>
      </c>
      <c r="AC24" s="32">
        <f t="shared" ref="AC24:AH24" si="101">AC25+AC26+AC27+AC28+AC29</f>
        <v>36951.156000000003</v>
      </c>
      <c r="AD24" s="32">
        <f t="shared" si="101"/>
        <v>36896.508000000009</v>
      </c>
      <c r="AE24" s="32">
        <f t="shared" si="101"/>
        <v>36568.620000000003</v>
      </c>
      <c r="AF24" s="32">
        <f t="shared" si="101"/>
        <v>36768.995999999999</v>
      </c>
      <c r="AG24" s="32">
        <f t="shared" si="101"/>
        <v>46150.236000000004</v>
      </c>
      <c r="AH24" s="32">
        <f t="shared" si="101"/>
        <v>30448.044000000005</v>
      </c>
      <c r="AI24" s="32">
        <f t="shared" ref="AI24:AL24" si="102">AI25+AI26+AI27+AI28+AI29</f>
        <v>29992.644000000004</v>
      </c>
      <c r="AJ24" s="32">
        <f t="shared" si="102"/>
        <v>46578.312000000005</v>
      </c>
      <c r="AK24" s="32">
        <f t="shared" si="102"/>
        <v>46341.504000000001</v>
      </c>
      <c r="AL24" s="32">
        <f t="shared" si="102"/>
        <v>49511.088000000003</v>
      </c>
      <c r="AM24" s="32">
        <f t="shared" ref="AM24:AN24" si="103">AM25+AM26+AM27+AM28+AM29</f>
        <v>36668.808000000005</v>
      </c>
      <c r="AN24" s="32">
        <f t="shared" si="103"/>
        <v>29519.028000000006</v>
      </c>
      <c r="AO24" s="66" t="s">
        <v>3</v>
      </c>
      <c r="AP24" s="37"/>
      <c r="AQ24" s="76">
        <f>SUM(AQ25:AQ29)</f>
        <v>10.93</v>
      </c>
      <c r="AR24" s="77">
        <f>SUM(AR25:AR29)</f>
        <v>75954.755999999994</v>
      </c>
      <c r="AS24" s="77">
        <f t="shared" ref="AS24:AU24" si="104">SUM(AS25:AS29)</f>
        <v>78105.78</v>
      </c>
      <c r="AT24" s="77">
        <f t="shared" si="104"/>
        <v>77463.09599999999</v>
      </c>
      <c r="AU24" s="77">
        <f t="shared" si="104"/>
        <v>75902.292000000001</v>
      </c>
    </row>
    <row r="25" spans="1:47" s="14" customFormat="1" ht="125.25" customHeight="1" x14ac:dyDescent="0.2">
      <c r="A25" s="53" t="s">
        <v>42</v>
      </c>
      <c r="B25" s="52" t="s">
        <v>43</v>
      </c>
      <c r="C25" s="49">
        <v>1.81</v>
      </c>
      <c r="D25" s="13">
        <f t="shared" ref="D25" si="105">$C$25*12*D34</f>
        <v>10495.103999999999</v>
      </c>
      <c r="E25" s="13">
        <f t="shared" ref="E25:S25" si="106">$C$25*12*E34</f>
        <v>15310.427999999998</v>
      </c>
      <c r="F25" s="13">
        <f t="shared" si="106"/>
        <v>12369.539999999999</v>
      </c>
      <c r="G25" s="13">
        <f t="shared" si="106"/>
        <v>11157.564</v>
      </c>
      <c r="H25" s="13">
        <f t="shared" si="106"/>
        <v>10999.008</v>
      </c>
      <c r="I25" s="13">
        <f t="shared" si="106"/>
        <v>11303.088</v>
      </c>
      <c r="J25" s="13">
        <f t="shared" si="106"/>
        <v>10968.599999999999</v>
      </c>
      <c r="K25" s="13">
        <f t="shared" si="106"/>
        <v>11353.044</v>
      </c>
      <c r="L25" s="13">
        <f t="shared" si="106"/>
        <v>11489.88</v>
      </c>
      <c r="M25" s="13">
        <f t="shared" si="106"/>
        <v>11109.779999999999</v>
      </c>
      <c r="N25" s="13">
        <f t="shared" si="106"/>
        <v>11146.704</v>
      </c>
      <c r="O25" s="13">
        <f t="shared" si="106"/>
        <v>11181.455999999998</v>
      </c>
      <c r="P25" s="13">
        <f t="shared" si="106"/>
        <v>11259.647999999999</v>
      </c>
      <c r="Q25" s="13">
        <f t="shared" si="106"/>
        <v>11138.015999999998</v>
      </c>
      <c r="R25" s="13">
        <f t="shared" si="106"/>
        <v>11174.939999999999</v>
      </c>
      <c r="S25" s="13">
        <f t="shared" si="106"/>
        <v>11151.047999999999</v>
      </c>
      <c r="T25" s="13">
        <f t="shared" ref="T25" si="107">$C$25*12*T34</f>
        <v>11211.864</v>
      </c>
      <c r="U25" s="36" t="s">
        <v>55</v>
      </c>
      <c r="V25" s="37" t="s">
        <v>43</v>
      </c>
      <c r="W25" s="42">
        <v>2.95</v>
      </c>
      <c r="X25" s="31">
        <f t="shared" ref="X25:Y25" si="108">$W$25*12*X34</f>
        <v>14128.140000000003</v>
      </c>
      <c r="Y25" s="31">
        <f t="shared" si="108"/>
        <v>18910.680000000004</v>
      </c>
      <c r="Z25" s="36" t="s">
        <v>42</v>
      </c>
      <c r="AA25" s="37" t="s">
        <v>43</v>
      </c>
      <c r="AB25" s="42">
        <v>2.95</v>
      </c>
      <c r="AC25" s="31">
        <f>$AB$25*12*AC34</f>
        <v>14361.780000000002</v>
      </c>
      <c r="AD25" s="31">
        <f t="shared" ref="AD25:AH25" si="109">$AB$25*12*AD34</f>
        <v>14340.540000000003</v>
      </c>
      <c r="AE25" s="31">
        <f t="shared" si="109"/>
        <v>14213.100000000002</v>
      </c>
      <c r="AF25" s="31">
        <f t="shared" si="109"/>
        <v>14290.980000000001</v>
      </c>
      <c r="AG25" s="31">
        <f t="shared" si="109"/>
        <v>17937.180000000004</v>
      </c>
      <c r="AH25" s="31">
        <f t="shared" si="109"/>
        <v>11834.220000000003</v>
      </c>
      <c r="AI25" s="31">
        <f t="shared" ref="AI25:AL25" si="110">$AB$25*12*AI34</f>
        <v>11657.220000000003</v>
      </c>
      <c r="AJ25" s="31">
        <f t="shared" si="110"/>
        <v>18103.560000000001</v>
      </c>
      <c r="AK25" s="31">
        <f t="shared" si="110"/>
        <v>18011.520000000004</v>
      </c>
      <c r="AL25" s="31">
        <f t="shared" si="110"/>
        <v>19243.440000000002</v>
      </c>
      <c r="AM25" s="31">
        <f t="shared" ref="AM25:AN25" si="111">$AB$25*12*AM34</f>
        <v>14252.040000000003</v>
      </c>
      <c r="AN25" s="31">
        <f t="shared" si="111"/>
        <v>11473.140000000003</v>
      </c>
      <c r="AO25" s="36" t="s">
        <v>94</v>
      </c>
      <c r="AP25" s="37" t="s">
        <v>95</v>
      </c>
      <c r="AQ25" s="34">
        <v>6.6</v>
      </c>
      <c r="AR25" s="71">
        <f>$AQ$25*12*AR34</f>
        <v>45864.719999999994</v>
      </c>
      <c r="AS25" s="71">
        <f t="shared" ref="AS25:AU25" si="112">$AQ$25*12*AS34</f>
        <v>47163.599999999991</v>
      </c>
      <c r="AT25" s="71">
        <f t="shared" si="112"/>
        <v>46775.519999999997</v>
      </c>
      <c r="AU25" s="71">
        <f t="shared" si="112"/>
        <v>45833.039999999994</v>
      </c>
    </row>
    <row r="26" spans="1:47" s="14" customFormat="1" ht="54" customHeight="1" x14ac:dyDescent="0.2">
      <c r="A26" s="48" t="s">
        <v>44</v>
      </c>
      <c r="B26" s="52" t="s">
        <v>45</v>
      </c>
      <c r="C26" s="49">
        <v>1.48</v>
      </c>
      <c r="D26" s="13">
        <f t="shared" ref="D26" si="113">$C$26*12*D34</f>
        <v>8581.6319999999996</v>
      </c>
      <c r="E26" s="13">
        <f t="shared" ref="E26:S26" si="114">$C$26*12*E34</f>
        <v>12519.023999999998</v>
      </c>
      <c r="F26" s="13">
        <f t="shared" si="114"/>
        <v>10114.32</v>
      </c>
      <c r="G26" s="13">
        <f t="shared" si="114"/>
        <v>9123.3119999999999</v>
      </c>
      <c r="H26" s="13">
        <f t="shared" si="114"/>
        <v>8993.6639999999989</v>
      </c>
      <c r="I26" s="13">
        <f t="shared" si="114"/>
        <v>9242.3039999999983</v>
      </c>
      <c r="J26" s="13">
        <f t="shared" si="114"/>
        <v>8968.7999999999993</v>
      </c>
      <c r="K26" s="13">
        <f t="shared" si="114"/>
        <v>9283.152</v>
      </c>
      <c r="L26" s="13">
        <f t="shared" si="114"/>
        <v>9395.0399999999991</v>
      </c>
      <c r="M26" s="13">
        <f t="shared" si="114"/>
        <v>9084.24</v>
      </c>
      <c r="N26" s="13">
        <f t="shared" si="114"/>
        <v>9114.4319999999989</v>
      </c>
      <c r="O26" s="13">
        <f t="shared" si="114"/>
        <v>9142.8479999999981</v>
      </c>
      <c r="P26" s="13">
        <f t="shared" si="114"/>
        <v>9206.7839999999978</v>
      </c>
      <c r="Q26" s="13">
        <f t="shared" si="114"/>
        <v>9107.3279999999977</v>
      </c>
      <c r="R26" s="13">
        <f t="shared" si="114"/>
        <v>9137.5199999999986</v>
      </c>
      <c r="S26" s="13">
        <f t="shared" si="114"/>
        <v>9117.9839999999986</v>
      </c>
      <c r="T26" s="13">
        <f t="shared" ref="T26" si="115">$C$26*12*T34</f>
        <v>9167.7119999999995</v>
      </c>
      <c r="U26" s="35" t="s">
        <v>44</v>
      </c>
      <c r="V26" s="37" t="s">
        <v>45</v>
      </c>
      <c r="W26" s="42">
        <v>1.37</v>
      </c>
      <c r="X26" s="31">
        <f t="shared" ref="X26:Y26" si="116">$W$26*12*X34</f>
        <v>6561.2040000000006</v>
      </c>
      <c r="Y26" s="31">
        <f t="shared" si="116"/>
        <v>8782.2480000000014</v>
      </c>
      <c r="Z26" s="35" t="s">
        <v>44</v>
      </c>
      <c r="AA26" s="37" t="s">
        <v>45</v>
      </c>
      <c r="AB26" s="42">
        <v>1.37</v>
      </c>
      <c r="AC26" s="31">
        <f>$AB$26*12*AC34</f>
        <v>6669.7080000000005</v>
      </c>
      <c r="AD26" s="31">
        <f t="shared" ref="AD26:AH26" si="117">$AB$26*12*AD34</f>
        <v>6659.844000000001</v>
      </c>
      <c r="AE26" s="31">
        <f t="shared" si="117"/>
        <v>6600.6600000000008</v>
      </c>
      <c r="AF26" s="31">
        <f t="shared" si="117"/>
        <v>6636.8280000000004</v>
      </c>
      <c r="AG26" s="31">
        <f t="shared" si="117"/>
        <v>8330.148000000001</v>
      </c>
      <c r="AH26" s="31">
        <f t="shared" si="117"/>
        <v>5495.8920000000007</v>
      </c>
      <c r="AI26" s="31">
        <f t="shared" ref="AI26:AL26" si="118">$AB$26*12*AI34</f>
        <v>5413.6920000000009</v>
      </c>
      <c r="AJ26" s="31">
        <f t="shared" si="118"/>
        <v>8407.4160000000011</v>
      </c>
      <c r="AK26" s="31">
        <f t="shared" si="118"/>
        <v>8364.6720000000005</v>
      </c>
      <c r="AL26" s="31">
        <f t="shared" si="118"/>
        <v>8936.7840000000015</v>
      </c>
      <c r="AM26" s="31">
        <f t="shared" ref="AM26:AN26" si="119">$AB$26*12*AM34</f>
        <v>6618.7440000000006</v>
      </c>
      <c r="AN26" s="31">
        <f t="shared" si="119"/>
        <v>5328.2040000000006</v>
      </c>
      <c r="AO26" s="36" t="s">
        <v>96</v>
      </c>
      <c r="AP26" s="37" t="s">
        <v>97</v>
      </c>
      <c r="AQ26" s="34">
        <v>1.37</v>
      </c>
      <c r="AR26" s="71">
        <f>$AQ$26*12*AR34</f>
        <v>9520.4040000000005</v>
      </c>
      <c r="AS26" s="71">
        <f t="shared" ref="AS26:AU26" si="120">$AQ$26*12*AS34</f>
        <v>9790.02</v>
      </c>
      <c r="AT26" s="71">
        <f t="shared" si="120"/>
        <v>9709.4640000000018</v>
      </c>
      <c r="AU26" s="71">
        <f t="shared" si="120"/>
        <v>9513.8280000000013</v>
      </c>
    </row>
    <row r="27" spans="1:47" s="14" customFormat="1" ht="84" customHeight="1" x14ac:dyDescent="0.2">
      <c r="A27" s="48" t="s">
        <v>46</v>
      </c>
      <c r="B27" s="52" t="s">
        <v>19</v>
      </c>
      <c r="C27" s="49">
        <v>1.8</v>
      </c>
      <c r="D27" s="13">
        <f t="shared" ref="D27" si="121">$C$27*12*D34</f>
        <v>10437.120000000001</v>
      </c>
      <c r="E27" s="13">
        <f t="shared" ref="E27:S27" si="122">$C$27*12*E34</f>
        <v>15225.84</v>
      </c>
      <c r="F27" s="13">
        <f t="shared" si="122"/>
        <v>12301.2</v>
      </c>
      <c r="G27" s="13">
        <f t="shared" si="122"/>
        <v>11095.920000000002</v>
      </c>
      <c r="H27" s="13">
        <f t="shared" si="122"/>
        <v>10938.24</v>
      </c>
      <c r="I27" s="13">
        <f t="shared" si="122"/>
        <v>11240.64</v>
      </c>
      <c r="J27" s="13">
        <f t="shared" si="122"/>
        <v>10908</v>
      </c>
      <c r="K27" s="13">
        <f t="shared" si="122"/>
        <v>11290.320000000002</v>
      </c>
      <c r="L27" s="13">
        <f t="shared" si="122"/>
        <v>11426.400000000001</v>
      </c>
      <c r="M27" s="13">
        <f t="shared" si="122"/>
        <v>11048.400000000001</v>
      </c>
      <c r="N27" s="13">
        <f t="shared" si="122"/>
        <v>11085.120000000003</v>
      </c>
      <c r="O27" s="13">
        <f t="shared" si="122"/>
        <v>11119.68</v>
      </c>
      <c r="P27" s="13">
        <f t="shared" si="122"/>
        <v>11197.44</v>
      </c>
      <c r="Q27" s="13">
        <f t="shared" si="122"/>
        <v>11076.48</v>
      </c>
      <c r="R27" s="13">
        <f t="shared" si="122"/>
        <v>11113.2</v>
      </c>
      <c r="S27" s="13">
        <f t="shared" si="122"/>
        <v>11089.44</v>
      </c>
      <c r="T27" s="13">
        <f t="shared" ref="T27" si="123">$C$27*12*T34</f>
        <v>11149.920000000002</v>
      </c>
      <c r="U27" s="35" t="s">
        <v>46</v>
      </c>
      <c r="V27" s="37" t="s">
        <v>19</v>
      </c>
      <c r="W27" s="42">
        <v>2.02</v>
      </c>
      <c r="X27" s="31">
        <f t="shared" ref="X27:Y27" si="124">$W$27*12*X34</f>
        <v>9674.1840000000011</v>
      </c>
      <c r="Y27" s="31">
        <f t="shared" si="124"/>
        <v>12949.008000000002</v>
      </c>
      <c r="Z27" s="35" t="s">
        <v>46</v>
      </c>
      <c r="AA27" s="37" t="s">
        <v>19</v>
      </c>
      <c r="AB27" s="42">
        <v>2.02</v>
      </c>
      <c r="AC27" s="31">
        <f>$AB$27*12*AC34</f>
        <v>9834.1679999999997</v>
      </c>
      <c r="AD27" s="31">
        <f t="shared" ref="AD27:AH27" si="125">$AB$27*12*AD34</f>
        <v>9819.6240000000016</v>
      </c>
      <c r="AE27" s="31">
        <f t="shared" si="125"/>
        <v>9732.36</v>
      </c>
      <c r="AF27" s="31">
        <f t="shared" si="125"/>
        <v>9785.6880000000001</v>
      </c>
      <c r="AG27" s="31">
        <f t="shared" si="125"/>
        <v>12282.408000000001</v>
      </c>
      <c r="AH27" s="31">
        <f t="shared" si="125"/>
        <v>8103.4320000000007</v>
      </c>
      <c r="AI27" s="31">
        <f t="shared" ref="AI27:AL27" si="126">$AB$27*12*AI34</f>
        <v>7982.2320000000009</v>
      </c>
      <c r="AJ27" s="31">
        <f t="shared" si="126"/>
        <v>12396.336000000001</v>
      </c>
      <c r="AK27" s="31">
        <f t="shared" si="126"/>
        <v>12333.312000000002</v>
      </c>
      <c r="AL27" s="31">
        <f t="shared" si="126"/>
        <v>13176.864000000001</v>
      </c>
      <c r="AM27" s="31">
        <f t="shared" ref="AM27:AN27" si="127">$AB$27*12*AM34</f>
        <v>9759.0240000000013</v>
      </c>
      <c r="AN27" s="31">
        <f t="shared" si="127"/>
        <v>7856.1840000000011</v>
      </c>
      <c r="AO27" s="36" t="s">
        <v>98</v>
      </c>
      <c r="AP27" s="37" t="s">
        <v>19</v>
      </c>
      <c r="AQ27" s="34">
        <v>1.69</v>
      </c>
      <c r="AR27" s="71">
        <f>$AQ$27*12*AR34</f>
        <v>11744.148000000001</v>
      </c>
      <c r="AS27" s="71">
        <f t="shared" ref="AS27:AU27" si="128">$AQ$27*12*AS34</f>
        <v>12076.74</v>
      </c>
      <c r="AT27" s="71">
        <f t="shared" si="128"/>
        <v>11977.368</v>
      </c>
      <c r="AU27" s="71">
        <f t="shared" si="128"/>
        <v>11736.036000000002</v>
      </c>
    </row>
    <row r="28" spans="1:47" s="14" customFormat="1" ht="40.5" customHeight="1" x14ac:dyDescent="0.2">
      <c r="A28" s="48" t="s">
        <v>47</v>
      </c>
      <c r="B28" s="49" t="s">
        <v>2</v>
      </c>
      <c r="C28" s="49">
        <v>0.99</v>
      </c>
      <c r="D28" s="13">
        <f t="shared" ref="D28" si="129">$C$28*12*D34</f>
        <v>5740.4159999999993</v>
      </c>
      <c r="E28" s="13">
        <f t="shared" ref="E28:S28" si="130">$C$28*12*E34</f>
        <v>8374.2119999999995</v>
      </c>
      <c r="F28" s="13">
        <f t="shared" si="130"/>
        <v>6765.66</v>
      </c>
      <c r="G28" s="13">
        <f t="shared" si="130"/>
        <v>6102.7560000000003</v>
      </c>
      <c r="H28" s="13">
        <f t="shared" si="130"/>
        <v>6016.0319999999992</v>
      </c>
      <c r="I28" s="13">
        <f t="shared" si="130"/>
        <v>6182.351999999999</v>
      </c>
      <c r="J28" s="13">
        <f t="shared" si="130"/>
        <v>5999.4</v>
      </c>
      <c r="K28" s="13">
        <f t="shared" si="130"/>
        <v>6209.6760000000004</v>
      </c>
      <c r="L28" s="13">
        <f t="shared" si="130"/>
        <v>6284.5199999999995</v>
      </c>
      <c r="M28" s="13">
        <f t="shared" si="130"/>
        <v>6076.62</v>
      </c>
      <c r="N28" s="13">
        <f t="shared" si="130"/>
        <v>6096.8159999999998</v>
      </c>
      <c r="O28" s="13">
        <f t="shared" si="130"/>
        <v>6115.8239999999987</v>
      </c>
      <c r="P28" s="13">
        <f t="shared" si="130"/>
        <v>6158.5919999999996</v>
      </c>
      <c r="Q28" s="13">
        <f t="shared" si="130"/>
        <v>6092.0639999999994</v>
      </c>
      <c r="R28" s="13">
        <f t="shared" si="130"/>
        <v>6112.2599999999993</v>
      </c>
      <c r="S28" s="13">
        <f t="shared" si="130"/>
        <v>6099.1919999999991</v>
      </c>
      <c r="T28" s="13">
        <f t="shared" ref="T28" si="131">$C$28*12*T34</f>
        <v>6132.4560000000001</v>
      </c>
      <c r="U28" s="35" t="s">
        <v>47</v>
      </c>
      <c r="V28" s="34" t="s">
        <v>2</v>
      </c>
      <c r="W28" s="42">
        <v>0.84</v>
      </c>
      <c r="X28" s="31">
        <f t="shared" ref="X28:Y28" si="132">$W$28*12*X34</f>
        <v>4022.9280000000003</v>
      </c>
      <c r="Y28" s="31">
        <f t="shared" si="132"/>
        <v>5384.7360000000008</v>
      </c>
      <c r="Z28" s="35" t="s">
        <v>47</v>
      </c>
      <c r="AA28" s="34" t="s">
        <v>2</v>
      </c>
      <c r="AB28" s="42">
        <v>0.84</v>
      </c>
      <c r="AC28" s="31">
        <f>$AB$28*12*AC34</f>
        <v>4089.4560000000001</v>
      </c>
      <c r="AD28" s="31">
        <f t="shared" ref="AD28:AH28" si="133">$AB$28*12*AD34</f>
        <v>4083.4080000000004</v>
      </c>
      <c r="AE28" s="31">
        <f t="shared" si="133"/>
        <v>4047.12</v>
      </c>
      <c r="AF28" s="31">
        <f t="shared" si="133"/>
        <v>4069.2959999999998</v>
      </c>
      <c r="AG28" s="31">
        <f t="shared" si="133"/>
        <v>5107.5360000000001</v>
      </c>
      <c r="AH28" s="31">
        <f t="shared" si="133"/>
        <v>3369.7440000000001</v>
      </c>
      <c r="AI28" s="31">
        <f t="shared" ref="AI28:AL28" si="134">$AB$28*12*AI34</f>
        <v>3319.3440000000001</v>
      </c>
      <c r="AJ28" s="31">
        <f t="shared" si="134"/>
        <v>5154.9120000000003</v>
      </c>
      <c r="AK28" s="31">
        <f t="shared" si="134"/>
        <v>5128.7039999999997</v>
      </c>
      <c r="AL28" s="31">
        <f t="shared" si="134"/>
        <v>5479.4880000000003</v>
      </c>
      <c r="AM28" s="31">
        <f t="shared" ref="AM28:AN28" si="135">$AB$28*12*AM34</f>
        <v>4058.2080000000001</v>
      </c>
      <c r="AN28" s="31">
        <f t="shared" si="135"/>
        <v>3266.9280000000003</v>
      </c>
      <c r="AO28" s="36" t="s">
        <v>99</v>
      </c>
      <c r="AP28" s="37" t="s">
        <v>2</v>
      </c>
      <c r="AQ28" s="34">
        <v>0.94</v>
      </c>
      <c r="AR28" s="71">
        <f>$AQ$28*12*AR34</f>
        <v>6532.2479999999996</v>
      </c>
      <c r="AS28" s="71">
        <f t="shared" ref="AS28:AU28" si="136">$AQ$28*12*AS34</f>
        <v>6717.24</v>
      </c>
      <c r="AT28" s="71">
        <f t="shared" si="136"/>
        <v>6661.9679999999998</v>
      </c>
      <c r="AU28" s="71">
        <f t="shared" si="136"/>
        <v>6527.7359999999999</v>
      </c>
    </row>
    <row r="29" spans="1:47" s="14" customFormat="1" ht="115.5" customHeight="1" x14ac:dyDescent="0.2">
      <c r="A29" s="48" t="s">
        <v>48</v>
      </c>
      <c r="B29" s="49" t="s">
        <v>4</v>
      </c>
      <c r="C29" s="49">
        <v>0.38</v>
      </c>
      <c r="D29" s="13">
        <f t="shared" ref="D29" si="137">$C$29*12*D34</f>
        <v>2203.3920000000003</v>
      </c>
      <c r="E29" s="13">
        <f t="shared" ref="E29:S29" si="138">$C$29*12*E34</f>
        <v>3214.3440000000001</v>
      </c>
      <c r="F29" s="13">
        <f t="shared" si="138"/>
        <v>2596.92</v>
      </c>
      <c r="G29" s="13">
        <f t="shared" si="138"/>
        <v>2342.4720000000007</v>
      </c>
      <c r="H29" s="13">
        <f t="shared" si="138"/>
        <v>2309.1840000000002</v>
      </c>
      <c r="I29" s="13">
        <f t="shared" si="138"/>
        <v>2373.0240000000003</v>
      </c>
      <c r="J29" s="13">
        <f t="shared" si="138"/>
        <v>2302.8000000000002</v>
      </c>
      <c r="K29" s="13">
        <f t="shared" si="138"/>
        <v>2383.5120000000006</v>
      </c>
      <c r="L29" s="13">
        <f t="shared" si="138"/>
        <v>2412.2400000000002</v>
      </c>
      <c r="M29" s="13">
        <f t="shared" si="138"/>
        <v>2332.44</v>
      </c>
      <c r="N29" s="13">
        <f t="shared" si="138"/>
        <v>2340.1920000000005</v>
      </c>
      <c r="O29" s="13">
        <f t="shared" si="138"/>
        <v>2347.4879999999998</v>
      </c>
      <c r="P29" s="13">
        <f t="shared" si="138"/>
        <v>2363.904</v>
      </c>
      <c r="Q29" s="13">
        <f t="shared" si="138"/>
        <v>2338.3679999999999</v>
      </c>
      <c r="R29" s="13">
        <f t="shared" si="138"/>
        <v>2346.1200000000003</v>
      </c>
      <c r="S29" s="13">
        <f t="shared" si="138"/>
        <v>2341.1040000000003</v>
      </c>
      <c r="T29" s="13">
        <f t="shared" ref="T29" si="139">$C$29*12*T34</f>
        <v>2353.8720000000003</v>
      </c>
      <c r="U29" s="35" t="s">
        <v>48</v>
      </c>
      <c r="V29" s="34" t="s">
        <v>4</v>
      </c>
      <c r="W29" s="42">
        <v>0.41</v>
      </c>
      <c r="X29" s="31">
        <f t="shared" ref="X29:Y29" si="140">$W$29*12*X34</f>
        <v>1963.5720000000001</v>
      </c>
      <c r="Y29" s="31">
        <f t="shared" si="140"/>
        <v>2628.2640000000001</v>
      </c>
      <c r="Z29" s="35" t="s">
        <v>48</v>
      </c>
      <c r="AA29" s="34" t="s">
        <v>4</v>
      </c>
      <c r="AB29" s="42">
        <v>0.41</v>
      </c>
      <c r="AC29" s="31">
        <f>$AB$29*12*AC34</f>
        <v>1996.0439999999999</v>
      </c>
      <c r="AD29" s="31">
        <f t="shared" ref="AD29:AH29" si="141">$AB$29*12*AD34</f>
        <v>1993.0920000000001</v>
      </c>
      <c r="AE29" s="31">
        <f t="shared" si="141"/>
        <v>1975.3799999999999</v>
      </c>
      <c r="AF29" s="31">
        <f t="shared" si="141"/>
        <v>1986.204</v>
      </c>
      <c r="AG29" s="31">
        <f t="shared" si="141"/>
        <v>2492.9639999999999</v>
      </c>
      <c r="AH29" s="31">
        <f t="shared" si="141"/>
        <v>1644.7560000000001</v>
      </c>
      <c r="AI29" s="31">
        <f t="shared" ref="AI29:AL29" si="142">$AB$29*12*AI34</f>
        <v>1620.1559999999999</v>
      </c>
      <c r="AJ29" s="31">
        <f t="shared" si="142"/>
        <v>2516.0879999999997</v>
      </c>
      <c r="AK29" s="31">
        <f t="shared" si="142"/>
        <v>2503.2959999999998</v>
      </c>
      <c r="AL29" s="31">
        <f t="shared" si="142"/>
        <v>2674.5120000000002</v>
      </c>
      <c r="AM29" s="31">
        <f t="shared" ref="AM29:AN29" si="143">$AB$29*12*AM34</f>
        <v>1980.7920000000001</v>
      </c>
      <c r="AN29" s="31">
        <f t="shared" si="143"/>
        <v>1594.5720000000001</v>
      </c>
      <c r="AO29" s="36" t="s">
        <v>100</v>
      </c>
      <c r="AP29" s="37" t="s">
        <v>4</v>
      </c>
      <c r="AQ29" s="34">
        <v>0.33</v>
      </c>
      <c r="AR29" s="71">
        <f>$AQ$29*12*AR34</f>
        <v>2293.2359999999999</v>
      </c>
      <c r="AS29" s="71">
        <f t="shared" ref="AS29:AU29" si="144">$AQ$29*12*AS34</f>
        <v>2358.1799999999998</v>
      </c>
      <c r="AT29" s="71">
        <f t="shared" si="144"/>
        <v>2338.7760000000003</v>
      </c>
      <c r="AU29" s="71">
        <f t="shared" si="144"/>
        <v>2291.652</v>
      </c>
    </row>
    <row r="30" spans="1:47" s="14" customFormat="1" ht="51" customHeight="1" x14ac:dyDescent="0.2">
      <c r="A30" s="60" t="s">
        <v>49</v>
      </c>
      <c r="B30" s="49" t="s">
        <v>22</v>
      </c>
      <c r="C30" s="18" t="s">
        <v>51</v>
      </c>
      <c r="D30" s="15">
        <f>7500/3</f>
        <v>2500</v>
      </c>
      <c r="E30" s="15">
        <f t="shared" ref="E30:T30" si="145">7500/3</f>
        <v>2500</v>
      </c>
      <c r="F30" s="15">
        <f t="shared" si="145"/>
        <v>2500</v>
      </c>
      <c r="G30" s="15">
        <f t="shared" si="145"/>
        <v>2500</v>
      </c>
      <c r="H30" s="15">
        <f t="shared" si="145"/>
        <v>2500</v>
      </c>
      <c r="I30" s="15">
        <f t="shared" si="145"/>
        <v>2500</v>
      </c>
      <c r="J30" s="15">
        <f t="shared" si="145"/>
        <v>2500</v>
      </c>
      <c r="K30" s="15">
        <f t="shared" si="145"/>
        <v>2500</v>
      </c>
      <c r="L30" s="15">
        <f t="shared" si="145"/>
        <v>2500</v>
      </c>
      <c r="M30" s="15">
        <f t="shared" si="145"/>
        <v>2500</v>
      </c>
      <c r="N30" s="15">
        <f t="shared" si="145"/>
        <v>2500</v>
      </c>
      <c r="O30" s="15">
        <f t="shared" si="145"/>
        <v>2500</v>
      </c>
      <c r="P30" s="15">
        <f t="shared" si="145"/>
        <v>2500</v>
      </c>
      <c r="Q30" s="15">
        <f t="shared" si="145"/>
        <v>2500</v>
      </c>
      <c r="R30" s="15">
        <f t="shared" si="145"/>
        <v>2500</v>
      </c>
      <c r="S30" s="15">
        <f t="shared" si="145"/>
        <v>2500</v>
      </c>
      <c r="T30" s="15">
        <f t="shared" si="145"/>
        <v>2500</v>
      </c>
      <c r="U30" s="38" t="s">
        <v>49</v>
      </c>
      <c r="V30" s="34" t="s">
        <v>22</v>
      </c>
      <c r="W30" s="47" t="s">
        <v>51</v>
      </c>
      <c r="X30" s="31">
        <f>7500/3</f>
        <v>2500</v>
      </c>
      <c r="Y30" s="31">
        <f>7500/3</f>
        <v>2500</v>
      </c>
      <c r="Z30" s="38" t="s">
        <v>49</v>
      </c>
      <c r="AA30" s="34" t="s">
        <v>22</v>
      </c>
      <c r="AB30" s="47" t="s">
        <v>51</v>
      </c>
      <c r="AC30" s="31">
        <f>7500/3</f>
        <v>2500</v>
      </c>
      <c r="AD30" s="31">
        <f t="shared" ref="AD30:AN30" si="146">7500/3</f>
        <v>2500</v>
      </c>
      <c r="AE30" s="31">
        <f t="shared" si="146"/>
        <v>2500</v>
      </c>
      <c r="AF30" s="31">
        <f t="shared" si="146"/>
        <v>2500</v>
      </c>
      <c r="AG30" s="31">
        <f t="shared" si="146"/>
        <v>2500</v>
      </c>
      <c r="AH30" s="31">
        <f t="shared" si="146"/>
        <v>2500</v>
      </c>
      <c r="AI30" s="31">
        <f t="shared" si="146"/>
        <v>2500</v>
      </c>
      <c r="AJ30" s="31">
        <f t="shared" si="146"/>
        <v>2500</v>
      </c>
      <c r="AK30" s="31">
        <f t="shared" si="146"/>
        <v>2500</v>
      </c>
      <c r="AL30" s="31">
        <f t="shared" si="146"/>
        <v>2500</v>
      </c>
      <c r="AM30" s="31">
        <f t="shared" si="146"/>
        <v>2500</v>
      </c>
      <c r="AN30" s="31">
        <f t="shared" si="146"/>
        <v>2500</v>
      </c>
      <c r="AO30" s="78" t="s">
        <v>101</v>
      </c>
      <c r="AP30" s="37" t="s">
        <v>22</v>
      </c>
      <c r="AQ30" s="67" t="s">
        <v>51</v>
      </c>
      <c r="AR30" s="46">
        <f>7500/3</f>
        <v>2500</v>
      </c>
      <c r="AS30" s="46">
        <f t="shared" ref="AS30:AU30" si="147">7500/3</f>
        <v>2500</v>
      </c>
      <c r="AT30" s="46">
        <f t="shared" si="147"/>
        <v>2500</v>
      </c>
      <c r="AU30" s="46">
        <f t="shared" si="147"/>
        <v>2500</v>
      </c>
    </row>
    <row r="31" spans="1:47" s="14" customFormat="1" ht="48.75" customHeight="1" x14ac:dyDescent="0.2">
      <c r="A31" s="60" t="s">
        <v>21</v>
      </c>
      <c r="B31" s="49" t="s">
        <v>23</v>
      </c>
      <c r="C31" s="58">
        <v>2.21</v>
      </c>
      <c r="D31" s="15">
        <f t="shared" ref="D31" si="148">$C$31*12*D34</f>
        <v>12814.464</v>
      </c>
      <c r="E31" s="15">
        <f t="shared" ref="E31:S31" si="149">$C$31*12*E34</f>
        <v>18693.948</v>
      </c>
      <c r="F31" s="15">
        <f t="shared" si="149"/>
        <v>15103.14</v>
      </c>
      <c r="G31" s="15">
        <f t="shared" si="149"/>
        <v>13623.324000000001</v>
      </c>
      <c r="H31" s="15">
        <f t="shared" si="149"/>
        <v>13429.727999999999</v>
      </c>
      <c r="I31" s="15">
        <f t="shared" si="149"/>
        <v>13801.008</v>
      </c>
      <c r="J31" s="15">
        <f t="shared" si="149"/>
        <v>13392.6</v>
      </c>
      <c r="K31" s="15">
        <f t="shared" si="149"/>
        <v>13862.004000000001</v>
      </c>
      <c r="L31" s="15">
        <f t="shared" si="149"/>
        <v>14029.08</v>
      </c>
      <c r="M31" s="15">
        <f t="shared" si="149"/>
        <v>13564.98</v>
      </c>
      <c r="N31" s="15">
        <f t="shared" si="149"/>
        <v>13610.064</v>
      </c>
      <c r="O31" s="15">
        <f t="shared" si="149"/>
        <v>13652.495999999999</v>
      </c>
      <c r="P31" s="15">
        <f t="shared" si="149"/>
        <v>13747.967999999999</v>
      </c>
      <c r="Q31" s="15">
        <f t="shared" si="149"/>
        <v>13599.455999999998</v>
      </c>
      <c r="R31" s="15">
        <f t="shared" si="149"/>
        <v>13644.539999999999</v>
      </c>
      <c r="S31" s="15">
        <f t="shared" si="149"/>
        <v>13615.367999999999</v>
      </c>
      <c r="T31" s="15">
        <f t="shared" ref="T31" si="150">$C$31*12*T34</f>
        <v>13689.624000000002</v>
      </c>
      <c r="U31" s="38" t="s">
        <v>21</v>
      </c>
      <c r="V31" s="34" t="s">
        <v>23</v>
      </c>
      <c r="W31" s="43">
        <f>2.29+0.15</f>
        <v>2.44</v>
      </c>
      <c r="X31" s="31">
        <f t="shared" ref="X31:Y31" si="151">$W$31*12*X34</f>
        <v>11685.648000000001</v>
      </c>
      <c r="Y31" s="31">
        <f t="shared" si="151"/>
        <v>15641.376000000002</v>
      </c>
      <c r="Z31" s="38" t="s">
        <v>21</v>
      </c>
      <c r="AA31" s="34" t="s">
        <v>23</v>
      </c>
      <c r="AB31" s="43">
        <f>2.29+0.15</f>
        <v>2.44</v>
      </c>
      <c r="AC31" s="31">
        <f>$AB$31*12*AC34</f>
        <v>11878.896000000001</v>
      </c>
      <c r="AD31" s="31">
        <f t="shared" ref="AD31:AH31" si="152">$AB$31*12*AD34</f>
        <v>11861.328000000001</v>
      </c>
      <c r="AE31" s="31">
        <f t="shared" si="152"/>
        <v>11755.92</v>
      </c>
      <c r="AF31" s="31">
        <f t="shared" si="152"/>
        <v>11820.335999999999</v>
      </c>
      <c r="AG31" s="31">
        <f t="shared" si="152"/>
        <v>14836.175999999999</v>
      </c>
      <c r="AH31" s="31">
        <f t="shared" si="152"/>
        <v>9788.3040000000001</v>
      </c>
      <c r="AI31" s="31">
        <f t="shared" ref="AI31:AL31" si="153">$AB$31*12*AI34</f>
        <v>9641.9040000000005</v>
      </c>
      <c r="AJ31" s="31">
        <f t="shared" si="153"/>
        <v>14973.791999999999</v>
      </c>
      <c r="AK31" s="31">
        <f t="shared" si="153"/>
        <v>14897.664000000001</v>
      </c>
      <c r="AL31" s="31">
        <f t="shared" si="153"/>
        <v>15916.608000000002</v>
      </c>
      <c r="AM31" s="31">
        <f t="shared" ref="AM31:AN31" si="154">$AB$31*12*AM34</f>
        <v>11788.128000000001</v>
      </c>
      <c r="AN31" s="31">
        <f t="shared" si="154"/>
        <v>9489.648000000001</v>
      </c>
      <c r="AO31" s="78" t="s">
        <v>21</v>
      </c>
      <c r="AP31" s="37" t="s">
        <v>23</v>
      </c>
      <c r="AQ31" s="76">
        <v>2.78</v>
      </c>
      <c r="AR31" s="46">
        <f>$AQ$31*12*AR34</f>
        <v>19318.776000000002</v>
      </c>
      <c r="AS31" s="46">
        <f t="shared" ref="AS31:AU31" si="155">$AQ$31*12*AS34</f>
        <v>19865.88</v>
      </c>
      <c r="AT31" s="46">
        <f t="shared" si="155"/>
        <v>19702.416000000001</v>
      </c>
      <c r="AU31" s="46">
        <f t="shared" si="155"/>
        <v>19305.432000000001</v>
      </c>
    </row>
    <row r="32" spans="1:47" s="14" customFormat="1" ht="36" customHeight="1" x14ac:dyDescent="0.2">
      <c r="A32" s="60" t="s">
        <v>50</v>
      </c>
      <c r="B32" s="49" t="s">
        <v>23</v>
      </c>
      <c r="C32" s="58">
        <v>0.65</v>
      </c>
      <c r="D32" s="15">
        <f t="shared" ref="D32" si="156">$C$32*12*D34</f>
        <v>3768.96</v>
      </c>
      <c r="E32" s="15">
        <f t="shared" ref="E32:S32" si="157">$C$32*12*E34</f>
        <v>5498.22</v>
      </c>
      <c r="F32" s="15">
        <f t="shared" si="157"/>
        <v>4442.1000000000004</v>
      </c>
      <c r="G32" s="15">
        <f t="shared" si="157"/>
        <v>4006.8600000000006</v>
      </c>
      <c r="H32" s="15">
        <f t="shared" si="157"/>
        <v>3949.92</v>
      </c>
      <c r="I32" s="15">
        <f t="shared" si="157"/>
        <v>4059.1200000000003</v>
      </c>
      <c r="J32" s="15">
        <f t="shared" si="157"/>
        <v>3939.0000000000005</v>
      </c>
      <c r="K32" s="15">
        <f t="shared" si="157"/>
        <v>4077.0600000000009</v>
      </c>
      <c r="L32" s="15">
        <f t="shared" si="157"/>
        <v>4126.2000000000007</v>
      </c>
      <c r="M32" s="15">
        <f t="shared" si="157"/>
        <v>3989.7000000000003</v>
      </c>
      <c r="N32" s="15">
        <f t="shared" si="157"/>
        <v>4002.9600000000009</v>
      </c>
      <c r="O32" s="15">
        <f t="shared" si="157"/>
        <v>4015.44</v>
      </c>
      <c r="P32" s="15">
        <f t="shared" si="157"/>
        <v>4043.52</v>
      </c>
      <c r="Q32" s="15">
        <f t="shared" si="157"/>
        <v>3999.84</v>
      </c>
      <c r="R32" s="15">
        <f t="shared" si="157"/>
        <v>4013.1000000000004</v>
      </c>
      <c r="S32" s="15">
        <f t="shared" si="157"/>
        <v>4004.52</v>
      </c>
      <c r="T32" s="15">
        <f t="shared" ref="T32" si="158">$C$32*12*T34</f>
        <v>4026.3600000000006</v>
      </c>
      <c r="U32" s="38" t="s">
        <v>50</v>
      </c>
      <c r="V32" s="34" t="s">
        <v>23</v>
      </c>
      <c r="W32" s="61">
        <v>0.65</v>
      </c>
      <c r="X32" s="46">
        <f t="shared" ref="X32:Y32" si="159">$W$32*12*X34</f>
        <v>3112.9800000000005</v>
      </c>
      <c r="Y32" s="46">
        <f t="shared" si="159"/>
        <v>4166.7600000000011</v>
      </c>
      <c r="Z32" s="38" t="s">
        <v>50</v>
      </c>
      <c r="AA32" s="34" t="s">
        <v>23</v>
      </c>
      <c r="AB32" s="61">
        <v>0.65</v>
      </c>
      <c r="AC32" s="46">
        <f>$AB$32*12*AC34</f>
        <v>3164.46</v>
      </c>
      <c r="AD32" s="46">
        <f t="shared" ref="AD32:AH32" si="160">$AB$32*12*AD34</f>
        <v>3159.7800000000007</v>
      </c>
      <c r="AE32" s="46">
        <f t="shared" si="160"/>
        <v>3131.7000000000003</v>
      </c>
      <c r="AF32" s="46">
        <f t="shared" si="160"/>
        <v>3148.86</v>
      </c>
      <c r="AG32" s="46">
        <f t="shared" si="160"/>
        <v>3952.26</v>
      </c>
      <c r="AH32" s="46">
        <f t="shared" si="160"/>
        <v>2607.5400000000004</v>
      </c>
      <c r="AI32" s="46">
        <f t="shared" ref="AI32:AL32" si="161">$AB$32*12*AI34</f>
        <v>2568.5400000000004</v>
      </c>
      <c r="AJ32" s="46">
        <f t="shared" si="161"/>
        <v>3988.92</v>
      </c>
      <c r="AK32" s="46">
        <f t="shared" si="161"/>
        <v>3968.6400000000003</v>
      </c>
      <c r="AL32" s="46">
        <f t="shared" si="161"/>
        <v>4240.0800000000008</v>
      </c>
      <c r="AM32" s="46">
        <f t="shared" ref="AM32:AN32" si="162">$AB$32*12*AM34</f>
        <v>3140.2800000000007</v>
      </c>
      <c r="AN32" s="46">
        <f t="shared" si="162"/>
        <v>2527.9800000000005</v>
      </c>
      <c r="AO32" s="78" t="s">
        <v>102</v>
      </c>
      <c r="AP32" s="37" t="s">
        <v>23</v>
      </c>
      <c r="AQ32" s="76">
        <v>0.65</v>
      </c>
      <c r="AR32" s="46">
        <f>$AQ$32*12*AR34</f>
        <v>4516.9800000000005</v>
      </c>
      <c r="AS32" s="46">
        <f t="shared" ref="AS32:AU32" si="163">$AQ$32*12*AS34</f>
        <v>4644.9000000000005</v>
      </c>
      <c r="AT32" s="46">
        <f t="shared" si="163"/>
        <v>4606.68</v>
      </c>
      <c r="AU32" s="46">
        <f t="shared" si="163"/>
        <v>4513.8600000000006</v>
      </c>
    </row>
    <row r="33" spans="1:50" s="14" customFormat="1" x14ac:dyDescent="0.2">
      <c r="A33" s="62" t="s">
        <v>1</v>
      </c>
      <c r="B33" s="63"/>
      <c r="C33" s="63"/>
      <c r="D33" s="6">
        <f t="shared" ref="D33" si="164">D31+D30+D24+D20+D12+D10+D32</f>
        <v>130818.59199999999</v>
      </c>
      <c r="E33" s="6">
        <f t="shared" ref="E33:S33" si="165">E31+E30+E24+E20+E12+E10+E32</f>
        <v>189693.24400000001</v>
      </c>
      <c r="F33" s="6">
        <f t="shared" si="165"/>
        <v>153736.42000000001</v>
      </c>
      <c r="G33" s="6">
        <f t="shared" si="165"/>
        <v>138918.17200000002</v>
      </c>
      <c r="H33" s="6">
        <f t="shared" si="165"/>
        <v>136979.584</v>
      </c>
      <c r="I33" s="6">
        <f t="shared" si="165"/>
        <v>140697.424</v>
      </c>
      <c r="J33" s="6">
        <f t="shared" si="165"/>
        <v>136607.79999999999</v>
      </c>
      <c r="K33" s="6">
        <f t="shared" si="165"/>
        <v>141308.212</v>
      </c>
      <c r="L33" s="6">
        <f t="shared" si="165"/>
        <v>142981.24000000002</v>
      </c>
      <c r="M33" s="6">
        <f t="shared" si="165"/>
        <v>138333.94000000003</v>
      </c>
      <c r="N33" s="6">
        <f t="shared" si="165"/>
        <v>138785.39199999999</v>
      </c>
      <c r="O33" s="6">
        <f t="shared" si="165"/>
        <v>139210.288</v>
      </c>
      <c r="P33" s="6">
        <f t="shared" si="165"/>
        <v>140166.30399999997</v>
      </c>
      <c r="Q33" s="6">
        <f t="shared" si="165"/>
        <v>138679.16799999998</v>
      </c>
      <c r="R33" s="6">
        <f t="shared" si="165"/>
        <v>139130.62000000002</v>
      </c>
      <c r="S33" s="6">
        <f t="shared" si="165"/>
        <v>138838.50399999999</v>
      </c>
      <c r="T33" s="6">
        <f t="shared" ref="T33" si="166">T31+T30+T24+T20+T12+T10+T32</f>
        <v>139582.07200000004</v>
      </c>
      <c r="U33" s="39" t="s">
        <v>1</v>
      </c>
      <c r="V33" s="39"/>
      <c r="W33" s="44"/>
      <c r="X33" s="45">
        <f t="shared" ref="X33:Y33" si="167">X31+X30+X24+X20+X12+X10+X32</f>
        <v>110640.13600000001</v>
      </c>
      <c r="Y33" s="45">
        <f t="shared" si="167"/>
        <v>147246.83200000002</v>
      </c>
      <c r="Z33" s="39" t="s">
        <v>1</v>
      </c>
      <c r="AA33" s="39"/>
      <c r="AB33" s="39"/>
      <c r="AC33" s="45">
        <f t="shared" ref="AC33:AH33" si="168">AC31+AC30+AC24+AC20+AC12+AC10+AC32</f>
        <v>112428.47200000001</v>
      </c>
      <c r="AD33" s="45">
        <f t="shared" si="168"/>
        <v>112265.89600000001</v>
      </c>
      <c r="AE33" s="45">
        <f t="shared" si="168"/>
        <v>111290.44</v>
      </c>
      <c r="AF33" s="45">
        <f t="shared" si="168"/>
        <v>111886.552</v>
      </c>
      <c r="AG33" s="45">
        <f t="shared" si="168"/>
        <v>139795.43200000003</v>
      </c>
      <c r="AH33" s="45">
        <f t="shared" si="168"/>
        <v>93081.928</v>
      </c>
      <c r="AI33" s="45">
        <f t="shared" ref="AI33:AL33" si="169">AI31+AI30+AI24+AI20+AI12+AI10+AI32</f>
        <v>91727.127999999997</v>
      </c>
      <c r="AJ33" s="45">
        <f t="shared" si="169"/>
        <v>141068.94400000002</v>
      </c>
      <c r="AK33" s="45">
        <f t="shared" si="169"/>
        <v>140364.44800000003</v>
      </c>
      <c r="AL33" s="45">
        <f t="shared" si="169"/>
        <v>149793.85599999997</v>
      </c>
      <c r="AM33" s="45">
        <f t="shared" ref="AM33:AN33" si="170">AM31+AM30+AM24+AM20+AM12+AM10+AM32</f>
        <v>111588.49600000001</v>
      </c>
      <c r="AN33" s="45">
        <f t="shared" si="170"/>
        <v>90318.136000000013</v>
      </c>
      <c r="AO33" s="40" t="s">
        <v>1</v>
      </c>
      <c r="AP33" s="40"/>
      <c r="AQ33" s="39"/>
      <c r="AR33" s="45">
        <f>AR31+AR30+AR24+AR20+AR12+AR9+AR32</f>
        <v>147946.75599999999</v>
      </c>
      <c r="AS33" s="45">
        <f t="shared" ref="AS33:AU33" si="171">AS31+AS30+AS24+AS20+AS12+AS9+AS32</f>
        <v>152065.78</v>
      </c>
      <c r="AT33" s="45">
        <f t="shared" si="171"/>
        <v>150835.09599999999</v>
      </c>
      <c r="AU33" s="45">
        <f t="shared" si="171"/>
        <v>147846.29200000002</v>
      </c>
      <c r="AV33" s="81">
        <f>AU33+AT33+AS33+AR33+AN33+AM33+AL33+AK33+AJ33+AI33+AH33+AG33+AF33+AE33+AD33+AC33+Y33+X33+T33+S33+R33+Q33+P33+O33+N33+M33+L33+K33+J33+I33+H33+G33+F33+E33+D33</f>
        <v>4686657.5960000008</v>
      </c>
      <c r="AW33" s="81">
        <f>AV33/12</f>
        <v>390554.79966666672</v>
      </c>
      <c r="AX33" s="81">
        <f>AW33*5/100</f>
        <v>19527.739983333337</v>
      </c>
    </row>
    <row r="34" spans="1:50" s="64" customFormat="1" x14ac:dyDescent="0.2">
      <c r="A34" s="62" t="s">
        <v>0</v>
      </c>
      <c r="B34" s="63"/>
      <c r="C34" s="16"/>
      <c r="D34" s="26">
        <v>483.2</v>
      </c>
      <c r="E34" s="26">
        <v>704.9</v>
      </c>
      <c r="F34" s="26">
        <v>569.5</v>
      </c>
      <c r="G34" s="26">
        <v>513.70000000000005</v>
      </c>
      <c r="H34" s="26">
        <v>506.4</v>
      </c>
      <c r="I34" s="26">
        <v>520.4</v>
      </c>
      <c r="J34" s="26">
        <v>505</v>
      </c>
      <c r="K34" s="26">
        <v>522.70000000000005</v>
      </c>
      <c r="L34" s="26">
        <v>529</v>
      </c>
      <c r="M34" s="26">
        <v>511.5</v>
      </c>
      <c r="N34" s="26">
        <v>513.20000000000005</v>
      </c>
      <c r="O34" s="26">
        <v>514.79999999999995</v>
      </c>
      <c r="P34" s="26">
        <v>518.4</v>
      </c>
      <c r="Q34" s="26">
        <v>512.79999999999995</v>
      </c>
      <c r="R34" s="26">
        <v>514.5</v>
      </c>
      <c r="S34" s="26">
        <v>513.4</v>
      </c>
      <c r="T34" s="26">
        <v>516.20000000000005</v>
      </c>
      <c r="U34" s="39" t="s">
        <v>0</v>
      </c>
      <c r="V34" s="39"/>
      <c r="W34" s="41"/>
      <c r="X34" s="26">
        <v>399.1</v>
      </c>
      <c r="Y34" s="26">
        <v>534.20000000000005</v>
      </c>
      <c r="Z34" s="39" t="s">
        <v>0</v>
      </c>
      <c r="AA34" s="39"/>
      <c r="AB34" s="33"/>
      <c r="AC34" s="26">
        <v>405.7</v>
      </c>
      <c r="AD34" s="26">
        <v>405.1</v>
      </c>
      <c r="AE34" s="26">
        <v>401.5</v>
      </c>
      <c r="AF34" s="26">
        <v>403.7</v>
      </c>
      <c r="AG34" s="26">
        <v>506.7</v>
      </c>
      <c r="AH34" s="26">
        <v>334.3</v>
      </c>
      <c r="AI34" s="26">
        <v>329.3</v>
      </c>
      <c r="AJ34" s="26">
        <v>511.4</v>
      </c>
      <c r="AK34" s="26">
        <v>508.8</v>
      </c>
      <c r="AL34" s="26">
        <v>543.6</v>
      </c>
      <c r="AM34" s="26">
        <v>402.6</v>
      </c>
      <c r="AN34" s="26">
        <v>324.10000000000002</v>
      </c>
      <c r="AO34" s="40" t="s">
        <v>0</v>
      </c>
      <c r="AP34" s="40"/>
      <c r="AQ34" s="33"/>
      <c r="AR34" s="70">
        <v>579.1</v>
      </c>
      <c r="AS34" s="70">
        <v>595.5</v>
      </c>
      <c r="AT34" s="70">
        <v>590.6</v>
      </c>
      <c r="AU34" s="70">
        <v>578.70000000000005</v>
      </c>
      <c r="AV34" s="81">
        <f>AU34+AT34+AS34+AR34+AN34+AM34+AL34+AK34+AJ34+AI34+AH34+AG34+AF34+AE34+AD34+AC34+Y34+X34+T34+S34+R34+Q34+P34+O34+N34+M34+L34+K34+J34+I34+H34+G34+F34+E34+D34</f>
        <v>17323.600000000002</v>
      </c>
      <c r="AW34" s="91"/>
      <c r="AX34" s="91">
        <f>AV34*80*70/100</f>
        <v>970121.60000000009</v>
      </c>
    </row>
    <row r="35" spans="1:50" s="2" customFormat="1" ht="25.5" customHeight="1" x14ac:dyDescent="0.2">
      <c r="A35" s="17" t="s">
        <v>24</v>
      </c>
      <c r="B35" s="16"/>
      <c r="C35" s="16"/>
      <c r="D35" s="7">
        <f t="shared" ref="D35" si="172">D33/12/D34</f>
        <v>22.561153421633552</v>
      </c>
      <c r="E35" s="7">
        <f t="shared" ref="E35:S35" si="173">E33/12/E34</f>
        <v>22.425550196245332</v>
      </c>
      <c r="F35" s="7">
        <f t="shared" si="173"/>
        <v>22.495817968978638</v>
      </c>
      <c r="G35" s="7">
        <f t="shared" si="173"/>
        <v>22.535554474076957</v>
      </c>
      <c r="H35" s="7">
        <f t="shared" si="173"/>
        <v>22.541400737230123</v>
      </c>
      <c r="I35" s="7">
        <f t="shared" si="173"/>
        <v>22.530333077120165</v>
      </c>
      <c r="J35" s="7">
        <f t="shared" si="173"/>
        <v>22.54254125412541</v>
      </c>
      <c r="K35" s="7">
        <f t="shared" si="173"/>
        <v>22.528571519673488</v>
      </c>
      <c r="L35" s="7">
        <f t="shared" si="173"/>
        <v>22.523824826717078</v>
      </c>
      <c r="M35" s="7">
        <f t="shared" si="173"/>
        <v>22.537298794395575</v>
      </c>
      <c r="N35" s="7">
        <f t="shared" si="173"/>
        <v>22.535949597297996</v>
      </c>
      <c r="O35" s="7">
        <f t="shared" si="173"/>
        <v>22.534687904687907</v>
      </c>
      <c r="P35" s="7">
        <f t="shared" si="173"/>
        <v>22.531877572016459</v>
      </c>
      <c r="Q35" s="7">
        <f t="shared" si="173"/>
        <v>22.536266250650023</v>
      </c>
      <c r="R35" s="7">
        <f t="shared" si="173"/>
        <v>22.534923874311634</v>
      </c>
      <c r="S35" s="7">
        <f t="shared" si="173"/>
        <v>22.535791455655108</v>
      </c>
      <c r="T35" s="7">
        <f t="shared" ref="T35" si="174">T33/12/T34</f>
        <v>22.533590339661636</v>
      </c>
      <c r="U35" s="40" t="s">
        <v>24</v>
      </c>
      <c r="V35" s="33"/>
      <c r="W35" s="41"/>
      <c r="X35" s="45">
        <f t="shared" ref="X35:Y35" si="175">X33/12/X34</f>
        <v>23.102007850998078</v>
      </c>
      <c r="Y35" s="45">
        <f t="shared" si="175"/>
        <v>22.969991264195684</v>
      </c>
      <c r="Z35" s="40" t="s">
        <v>24</v>
      </c>
      <c r="AA35" s="33"/>
      <c r="AB35" s="33"/>
      <c r="AC35" s="46">
        <f t="shared" ref="AC35:AH35" si="176">AC33/12/AC34</f>
        <v>23.093515734122096</v>
      </c>
      <c r="AD35" s="46">
        <f t="shared" si="176"/>
        <v>23.094276310376038</v>
      </c>
      <c r="AE35" s="46">
        <f t="shared" si="176"/>
        <v>23.098887505188873</v>
      </c>
      <c r="AF35" s="46">
        <f t="shared" si="176"/>
        <v>23.096059780364957</v>
      </c>
      <c r="AG35" s="46">
        <f t="shared" si="176"/>
        <v>22.991157160713115</v>
      </c>
      <c r="AH35" s="46">
        <f t="shared" si="176"/>
        <v>23.203192741050952</v>
      </c>
      <c r="AI35" s="46">
        <f t="shared" ref="AI35:AL35" si="177">AI33/12/AI34</f>
        <v>23.212655127037149</v>
      </c>
      <c r="AJ35" s="46">
        <f t="shared" si="177"/>
        <v>22.987378438274021</v>
      </c>
      <c r="AK35" s="46">
        <f t="shared" si="177"/>
        <v>22.989460167714888</v>
      </c>
      <c r="AL35" s="46">
        <f t="shared" si="177"/>
        <v>22.963247485896488</v>
      </c>
      <c r="AM35" s="46">
        <f t="shared" ref="AM35:AN35" si="178">AM33/12/AM34</f>
        <v>23.097469779764864</v>
      </c>
      <c r="AN35" s="46">
        <f t="shared" si="178"/>
        <v>23.222805718399673</v>
      </c>
      <c r="AO35" s="40" t="s">
        <v>103</v>
      </c>
      <c r="AP35" s="66"/>
      <c r="AQ35" s="33"/>
      <c r="AR35" s="45">
        <f>AR33 /12/AR34</f>
        <v>21.289753640706842</v>
      </c>
      <c r="AS35" s="45">
        <f t="shared" ref="AS35:AU35" si="179">AS33 /12/AS34</f>
        <v>21.279846067730197</v>
      </c>
      <c r="AT35" s="45">
        <f t="shared" si="179"/>
        <v>21.282748617225419</v>
      </c>
      <c r="AU35" s="45">
        <f t="shared" si="179"/>
        <v>21.290002304014745</v>
      </c>
    </row>
    <row r="36" spans="1:50" s="2" customFormat="1" ht="15.75" customHeight="1" x14ac:dyDescent="0.2">
      <c r="A36" s="8"/>
      <c r="B36" s="11"/>
      <c r="C36" s="11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AO36" s="1"/>
      <c r="AP36" s="1"/>
      <c r="AQ36" s="1"/>
      <c r="AR36" s="14"/>
      <c r="AS36" s="14"/>
      <c r="AT36" s="14"/>
      <c r="AU36" s="14"/>
    </row>
    <row r="37" spans="1:50" s="2" customFormat="1" ht="27" customHeight="1" x14ac:dyDescent="0.2">
      <c r="A37" s="4"/>
      <c r="B37" s="10"/>
      <c r="C37" s="21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1"/>
      <c r="V37" s="1"/>
      <c r="W37" s="1"/>
      <c r="AO37" s="1"/>
      <c r="AP37" s="1"/>
      <c r="AQ37" s="1"/>
      <c r="AR37" s="14"/>
      <c r="AS37" s="14"/>
      <c r="AT37" s="14"/>
      <c r="AU37" s="14"/>
    </row>
    <row r="38" spans="1:50" s="1" customFormat="1" ht="24" customHeight="1" x14ac:dyDescent="0.2">
      <c r="A38" s="4"/>
      <c r="B38" s="10"/>
      <c r="C38" s="21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5"/>
      <c r="X38" s="14"/>
      <c r="Y38" s="14"/>
      <c r="AO38"/>
      <c r="AP38"/>
      <c r="AQ38"/>
      <c r="AR38" s="65"/>
      <c r="AS38" s="65"/>
      <c r="AT38" s="65"/>
      <c r="AU38" s="65"/>
    </row>
    <row r="39" spans="1:50" s="1" customFormat="1" x14ac:dyDescent="0.2">
      <c r="A39" s="4"/>
      <c r="B39" s="10"/>
      <c r="C39" s="21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X39" s="14"/>
      <c r="Y39" s="14"/>
      <c r="AO39"/>
      <c r="AP39"/>
      <c r="AQ39"/>
      <c r="AR39" s="65"/>
      <c r="AS39" s="65"/>
      <c r="AT39" s="65"/>
      <c r="AU39" s="65"/>
    </row>
    <row r="40" spans="1:50" s="1" customFormat="1" x14ac:dyDescent="0.2">
      <c r="A40" s="4"/>
      <c r="B40" s="10"/>
      <c r="C40" s="21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X40" s="14"/>
      <c r="Y40" s="14"/>
      <c r="AO40"/>
      <c r="AP40"/>
      <c r="AQ40"/>
      <c r="AR40" s="65"/>
      <c r="AS40" s="65"/>
      <c r="AT40" s="65"/>
      <c r="AU40" s="65"/>
    </row>
    <row r="41" spans="1:50" s="1" customFormat="1" x14ac:dyDescent="0.2">
      <c r="A41" s="4"/>
      <c r="B41" s="10"/>
      <c r="C41" s="21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  <c r="X41" s="14"/>
      <c r="Y41" s="14"/>
      <c r="AO41"/>
      <c r="AP41"/>
      <c r="AQ41"/>
      <c r="AR41" s="65"/>
      <c r="AS41" s="65"/>
      <c r="AT41" s="65"/>
      <c r="AU41" s="65"/>
    </row>
    <row r="42" spans="1:50" s="1" customFormat="1" x14ac:dyDescent="0.2">
      <c r="A42" s="4"/>
      <c r="B42" s="10"/>
      <c r="C42" s="21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/>
      <c r="V42"/>
      <c r="W42"/>
      <c r="X42" s="14"/>
      <c r="Y42" s="14"/>
      <c r="AO42"/>
      <c r="AP42"/>
      <c r="AQ42"/>
      <c r="AR42" s="65"/>
      <c r="AS42" s="65"/>
      <c r="AT42" s="65"/>
      <c r="AU42" s="65"/>
    </row>
  </sheetData>
  <mergeCells count="12">
    <mergeCell ref="A7:A8"/>
    <mergeCell ref="B7:B8"/>
    <mergeCell ref="C7:C8"/>
    <mergeCell ref="Z7:Z8"/>
    <mergeCell ref="AA7:AA8"/>
    <mergeCell ref="AP7:AP8"/>
    <mergeCell ref="AQ7:AQ8"/>
    <mergeCell ref="AB7:AB8"/>
    <mergeCell ref="U7:U8"/>
    <mergeCell ref="V7:V8"/>
    <mergeCell ref="W7:W8"/>
    <mergeCell ref="AO7:AO8"/>
  </mergeCells>
  <pageMargins left="0.23622047244094491" right="0.11811023622047245" top="0.23622047244094491" bottom="0.19685039370078741" header="0.31496062992125984" footer="0.31496062992125984"/>
  <pageSetup paperSize="9" scale="40" firstPageNumber="0" fitToWidth="4" orientation="landscape" r:id="rId1"/>
  <headerFooter alignWithMargins="0"/>
  <rowBreaks count="1" manualBreakCount="1">
    <brk id="3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лот1</vt:lpstr>
      <vt:lpstr>Лист1</vt:lpstr>
      <vt:lpstr>лот1!Заголовки_для_печати</vt:lpstr>
      <vt:lpstr>лот1!Область_печати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Галина Александровна Шевченко</dc:creator>
  <cp:lastModifiedBy>Антонина Владимировна Никонова</cp:lastModifiedBy>
  <cp:lastPrinted>2017-04-24T10:04:54Z</cp:lastPrinted>
  <dcterms:created xsi:type="dcterms:W3CDTF">2013-04-24T10:34:01Z</dcterms:created>
  <dcterms:modified xsi:type="dcterms:W3CDTF">2017-07-12T06:36:11Z</dcterms:modified>
</cp:coreProperties>
</file>